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0730" windowHeight="11160" tabRatio="847"/>
  </bookViews>
  <sheets>
    <sheet name="Proposta" sheetId="17" r:id="rId1"/>
    <sheet name="AgLimpeza" sheetId="35" r:id="rId2"/>
    <sheet name="Copeiro" sheetId="36" r:id="rId3"/>
    <sheet name="Mensageiro" sheetId="37" r:id="rId4"/>
    <sheet name="recepcionista" sheetId="38" r:id="rId5"/>
    <sheet name="Artifece" sheetId="39" r:id="rId6"/>
    <sheet name="m²" sheetId="18" r:id="rId7"/>
    <sheet name="Qtd a Contratar" sheetId="21" r:id="rId8"/>
    <sheet name="Material" sheetId="23" r:id="rId9"/>
    <sheet name="Equipamento" sheetId="24" r:id="rId10"/>
    <sheet name="Planilha1" sheetId="40" r:id="rId11"/>
    <sheet name="UNIFORME" sheetId="26" r:id="rId12"/>
  </sheets>
  <definedNames>
    <definedName name="_xlnm.Print_Area" localSheetId="1">AgLimpeza!$A$1:$H$148</definedName>
    <definedName name="_xlnm.Print_Area" localSheetId="5">Artifece!$A$1:$H$148</definedName>
    <definedName name="_xlnm.Print_Area" localSheetId="2">Copeiro!$A$1:$H$148</definedName>
    <definedName name="_xlnm.Print_Area" localSheetId="3">Mensageiro!$A$1:$H$148</definedName>
    <definedName name="_xlnm.Print_Area" localSheetId="4">recepcionista!$A$1:$H$148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70" i="39"/>
  <c r="H70" i="38"/>
  <c r="H70" i="37"/>
  <c r="H70" i="36"/>
  <c r="H70" i="35"/>
  <c r="H85" l="1"/>
  <c r="H116"/>
  <c r="H117"/>
  <c r="H116" i="39" l="1"/>
  <c r="F71" i="24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18"/>
  <c r="F29" i="40"/>
  <c r="F27"/>
  <c r="F26"/>
  <c r="F24"/>
  <c r="F23"/>
  <c r="F10"/>
  <c r="F11"/>
  <c r="F12"/>
  <c r="F13"/>
  <c r="F14"/>
  <c r="F15"/>
  <c r="F16"/>
  <c r="F17"/>
  <c r="F18"/>
  <c r="F19"/>
  <c r="F20"/>
  <c r="F9"/>
  <c r="F21" l="1"/>
  <c r="H32" i="35"/>
  <c r="D67" i="26" l="1"/>
  <c r="D66"/>
  <c r="D65"/>
  <c r="D64"/>
  <c r="D63"/>
  <c r="D62"/>
  <c r="D61"/>
  <c r="D56"/>
  <c r="D55"/>
  <c r="D54"/>
  <c r="D53"/>
  <c r="D52"/>
  <c r="D51"/>
  <c r="D50"/>
  <c r="D49"/>
  <c r="E38"/>
  <c r="E39"/>
  <c r="E40"/>
  <c r="E41"/>
  <c r="E42"/>
  <c r="E43"/>
  <c r="E44"/>
  <c r="E37"/>
  <c r="D24"/>
  <c r="D25"/>
  <c r="D26"/>
  <c r="D27"/>
  <c r="D28"/>
  <c r="D29"/>
  <c r="D30"/>
  <c r="D23"/>
  <c r="F69" i="24" l="1"/>
  <c r="D68" i="26"/>
  <c r="D69" s="1"/>
  <c r="H114" i="37" s="1"/>
  <c r="H118" s="1"/>
  <c r="H144" s="1"/>
  <c r="D57" i="26"/>
  <c r="D58" s="1"/>
  <c r="H114" i="39" s="1"/>
  <c r="E45" i="26"/>
  <c r="E46" s="1"/>
  <c r="H114" i="38" s="1"/>
  <c r="H118" s="1"/>
  <c r="H144" s="1"/>
  <c r="D31" i="26"/>
  <c r="D32" s="1"/>
  <c r="H114" i="36" s="1"/>
  <c r="F9" i="24"/>
  <c r="F10"/>
  <c r="F11"/>
  <c r="F12"/>
  <c r="F13"/>
  <c r="F8"/>
  <c r="J4" i="23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3"/>
  <c r="G131" i="39"/>
  <c r="H64"/>
  <c r="H62"/>
  <c r="H61"/>
  <c r="H76" s="1"/>
  <c r="G54"/>
  <c r="G38"/>
  <c r="H32"/>
  <c r="H89" s="1"/>
  <c r="G131" i="38"/>
  <c r="H62"/>
  <c r="G54"/>
  <c r="G38"/>
  <c r="H26"/>
  <c r="H32" s="1"/>
  <c r="H89" s="1"/>
  <c r="G131" i="37"/>
  <c r="H64"/>
  <c r="H62"/>
  <c r="H61"/>
  <c r="H76" s="1"/>
  <c r="G54"/>
  <c r="G38"/>
  <c r="H32"/>
  <c r="H89" s="1"/>
  <c r="H26"/>
  <c r="G131" i="36"/>
  <c r="H64"/>
  <c r="H62"/>
  <c r="H61"/>
  <c r="H76" s="1"/>
  <c r="G54"/>
  <c r="G38"/>
  <c r="H32"/>
  <c r="H89" s="1"/>
  <c r="H26"/>
  <c r="C12" i="18"/>
  <c r="B18"/>
  <c r="F18"/>
  <c r="C7"/>
  <c r="C3"/>
  <c r="D10" i="26"/>
  <c r="D11"/>
  <c r="D12"/>
  <c r="D13"/>
  <c r="D14"/>
  <c r="D15"/>
  <c r="D16"/>
  <c r="D9"/>
  <c r="H26" i="35"/>
  <c r="G131"/>
  <c r="H64"/>
  <c r="H62"/>
  <c r="H61" s="1"/>
  <c r="H76" s="1"/>
  <c r="G54"/>
  <c r="G38"/>
  <c r="H89"/>
  <c r="J41" i="23" l="1"/>
  <c r="J42" s="1"/>
  <c r="H118" i="39"/>
  <c r="H144" s="1"/>
  <c r="F14" i="24"/>
  <c r="F15" s="1"/>
  <c r="H124" i="37"/>
  <c r="H124" i="38"/>
  <c r="H37" i="39"/>
  <c r="H81"/>
  <c r="H83"/>
  <c r="H85"/>
  <c r="H120"/>
  <c r="H140"/>
  <c r="H36"/>
  <c r="H38" s="1"/>
  <c r="H40"/>
  <c r="H82"/>
  <c r="H84"/>
  <c r="H86"/>
  <c r="H64" i="38"/>
  <c r="H61" s="1"/>
  <c r="H76" s="1"/>
  <c r="H37"/>
  <c r="H81"/>
  <c r="H83"/>
  <c r="H85"/>
  <c r="H120"/>
  <c r="H140"/>
  <c r="H36"/>
  <c r="H38" s="1"/>
  <c r="H40"/>
  <c r="H82"/>
  <c r="H84"/>
  <c r="H86"/>
  <c r="H37" i="37"/>
  <c r="H81"/>
  <c r="H83"/>
  <c r="H85"/>
  <c r="H120"/>
  <c r="H140"/>
  <c r="H36"/>
  <c r="H38" s="1"/>
  <c r="H40"/>
  <c r="H82"/>
  <c r="H84"/>
  <c r="H86"/>
  <c r="H37" i="36"/>
  <c r="H81"/>
  <c r="H83"/>
  <c r="H85"/>
  <c r="H120"/>
  <c r="H140"/>
  <c r="H36"/>
  <c r="H38" s="1"/>
  <c r="H40"/>
  <c r="H82"/>
  <c r="H84"/>
  <c r="H86"/>
  <c r="D17" i="26"/>
  <c r="H114" i="35" s="1"/>
  <c r="H37"/>
  <c r="H81"/>
  <c r="H83"/>
  <c r="H120"/>
  <c r="H140"/>
  <c r="H36"/>
  <c r="H38" s="1"/>
  <c r="H40"/>
  <c r="H82"/>
  <c r="H84"/>
  <c r="H86"/>
  <c r="H115" l="1"/>
  <c r="H118" s="1"/>
  <c r="H144" s="1"/>
  <c r="H118" i="36"/>
  <c r="H124" s="1"/>
  <c r="H124" i="39"/>
  <c r="H74"/>
  <c r="H41"/>
  <c r="H42" s="1"/>
  <c r="H87"/>
  <c r="H74" i="38"/>
  <c r="H41"/>
  <c r="H42"/>
  <c r="H87"/>
  <c r="H74" i="37"/>
  <c r="H41"/>
  <c r="H42"/>
  <c r="H87"/>
  <c r="H74" i="36"/>
  <c r="H41"/>
  <c r="H42"/>
  <c r="H87"/>
  <c r="H74" i="35"/>
  <c r="H41"/>
  <c r="H42" s="1"/>
  <c r="H87"/>
  <c r="H91" s="1"/>
  <c r="H144" i="36" l="1"/>
  <c r="H124" i="35"/>
  <c r="H91" i="39"/>
  <c r="H142"/>
  <c r="H122"/>
  <c r="H53"/>
  <c r="H51"/>
  <c r="H49"/>
  <c r="H47"/>
  <c r="H52"/>
  <c r="H50"/>
  <c r="H48"/>
  <c r="H46"/>
  <c r="H91" i="38"/>
  <c r="H142"/>
  <c r="H122"/>
  <c r="H53"/>
  <c r="H51"/>
  <c r="H49"/>
  <c r="H47"/>
  <c r="H52"/>
  <c r="H50"/>
  <c r="H48"/>
  <c r="H46"/>
  <c r="H91" i="37"/>
  <c r="H142"/>
  <c r="H122"/>
  <c r="H53"/>
  <c r="H51"/>
  <c r="H49"/>
  <c r="H47"/>
  <c r="H52"/>
  <c r="H50"/>
  <c r="H48"/>
  <c r="H46"/>
  <c r="H91" i="36"/>
  <c r="H142"/>
  <c r="H122"/>
  <c r="H53"/>
  <c r="H51"/>
  <c r="H49"/>
  <c r="H47"/>
  <c r="H52"/>
  <c r="H50"/>
  <c r="H48"/>
  <c r="H46"/>
  <c r="H142" i="35"/>
  <c r="H122"/>
  <c r="H53"/>
  <c r="H51"/>
  <c r="H49"/>
  <c r="H47"/>
  <c r="H52"/>
  <c r="H50"/>
  <c r="H48"/>
  <c r="H46"/>
  <c r="H54" l="1"/>
  <c r="H75" s="1"/>
  <c r="H77" s="1"/>
  <c r="H90" s="1"/>
  <c r="H92" s="1"/>
  <c r="H54" i="39"/>
  <c r="H75" s="1"/>
  <c r="H77" s="1"/>
  <c r="H54" i="38"/>
  <c r="H75" s="1"/>
  <c r="H77" s="1"/>
  <c r="H54" i="37"/>
  <c r="H75" s="1"/>
  <c r="H77" s="1"/>
  <c r="H54" i="36"/>
  <c r="H75" s="1"/>
  <c r="H77" s="1"/>
  <c r="H121" i="35" l="1"/>
  <c r="H141"/>
  <c r="H98"/>
  <c r="H99"/>
  <c r="H100"/>
  <c r="H96"/>
  <c r="H97"/>
  <c r="H141" i="39"/>
  <c r="H121"/>
  <c r="H90"/>
  <c r="H92" s="1"/>
  <c r="H141" i="38"/>
  <c r="H121"/>
  <c r="H90"/>
  <c r="H92" s="1"/>
  <c r="H141" i="37"/>
  <c r="H121"/>
  <c r="H90"/>
  <c r="H92" s="1"/>
  <c r="H141" i="36"/>
  <c r="H121"/>
  <c r="H90"/>
  <c r="H92" s="1"/>
  <c r="H102" i="35" l="1"/>
  <c r="H106" s="1"/>
  <c r="H107" s="1"/>
  <c r="H123" s="1"/>
  <c r="H125" s="1"/>
  <c r="H100" i="39"/>
  <c r="H98"/>
  <c r="H96"/>
  <c r="H99"/>
  <c r="H97"/>
  <c r="H100" i="38"/>
  <c r="H98"/>
  <c r="H96"/>
  <c r="H99"/>
  <c r="H97"/>
  <c r="H100" i="37"/>
  <c r="H98"/>
  <c r="H96"/>
  <c r="H99"/>
  <c r="H97"/>
  <c r="H100" i="36"/>
  <c r="H98"/>
  <c r="H96"/>
  <c r="H99"/>
  <c r="H97"/>
  <c r="H143" i="35" l="1"/>
  <c r="H145" s="1"/>
  <c r="H129" s="1"/>
  <c r="H130" s="1"/>
  <c r="H147" s="1"/>
  <c r="E12" i="18" s="1"/>
  <c r="G12" s="1"/>
  <c r="G13" s="1"/>
  <c r="F25" s="1"/>
  <c r="J25" s="1"/>
  <c r="H102" i="39"/>
  <c r="H106" s="1"/>
  <c r="H107" s="1"/>
  <c r="H102" i="38"/>
  <c r="H106" s="1"/>
  <c r="H107" s="1"/>
  <c r="H102" i="37"/>
  <c r="H106" s="1"/>
  <c r="H107" s="1"/>
  <c r="H102" i="36"/>
  <c r="H106" s="1"/>
  <c r="H107" s="1"/>
  <c r="E3" i="18" l="1"/>
  <c r="G3" s="1"/>
  <c r="G4" s="1"/>
  <c r="F22" s="1"/>
  <c r="J22" s="1"/>
  <c r="H135" i="35"/>
  <c r="I18" i="18"/>
  <c r="J18" s="1"/>
  <c r="F24" s="1"/>
  <c r="J24" s="1"/>
  <c r="H133" i="35"/>
  <c r="H134"/>
  <c r="E7" i="18"/>
  <c r="G7" s="1"/>
  <c r="G8" s="1"/>
  <c r="F23" s="1"/>
  <c r="J23" s="1"/>
  <c r="H143" i="39"/>
  <c r="H145" s="1"/>
  <c r="H123"/>
  <c r="H125" s="1"/>
  <c r="H143" i="38"/>
  <c r="H145" s="1"/>
  <c r="H123"/>
  <c r="H125" s="1"/>
  <c r="H143" i="37"/>
  <c r="H145" s="1"/>
  <c r="H123"/>
  <c r="H125" s="1"/>
  <c r="H143" i="36"/>
  <c r="H145" s="1"/>
  <c r="H123"/>
  <c r="H125" s="1"/>
  <c r="J27" i="18" l="1"/>
  <c r="E37" i="17" s="1"/>
  <c r="F37" s="1"/>
  <c r="G37" s="1"/>
  <c r="H136" i="35"/>
  <c r="H146" s="1"/>
  <c r="H131"/>
  <c r="H129" i="39"/>
  <c r="H130" s="1"/>
  <c r="H129" i="38"/>
  <c r="H130" s="1"/>
  <c r="H129" i="37"/>
  <c r="H130" s="1"/>
  <c r="H129" i="36"/>
  <c r="H130" s="1"/>
  <c r="H147" i="39" l="1"/>
  <c r="E36" i="17" s="1"/>
  <c r="F36" s="1"/>
  <c r="G36" s="1"/>
  <c r="H147" i="38"/>
  <c r="H147" i="37"/>
  <c r="H147" i="36"/>
  <c r="E35" i="17" l="1"/>
  <c r="F35" s="1"/>
  <c r="G35" s="1"/>
  <c r="G33" i="18"/>
  <c r="I33" s="1"/>
  <c r="E34" i="17"/>
  <c r="F34" s="1"/>
  <c r="G34" s="1"/>
  <c r="G32" i="18"/>
  <c r="I32" s="1"/>
  <c r="E33" i="17"/>
  <c r="F33" s="1"/>
  <c r="G31" i="18"/>
  <c r="I31" s="1"/>
  <c r="I34" s="1"/>
  <c r="H134" i="39"/>
  <c r="H135"/>
  <c r="H133"/>
  <c r="H134" i="38"/>
  <c r="H135"/>
  <c r="H133"/>
  <c r="H134" i="37"/>
  <c r="H135"/>
  <c r="H133"/>
  <c r="H134" i="36"/>
  <c r="H135"/>
  <c r="H133"/>
  <c r="G33" i="17" l="1"/>
  <c r="G38" s="1"/>
  <c r="I41" s="1"/>
  <c r="H131" i="39"/>
  <c r="H136"/>
  <c r="H146" s="1"/>
  <c r="H131" i="38"/>
  <c r="H136"/>
  <c r="H146" s="1"/>
  <c r="H131" i="37"/>
  <c r="H136"/>
  <c r="H146" s="1"/>
  <c r="H131" i="36"/>
  <c r="H136"/>
  <c r="H146" s="1"/>
  <c r="I130" i="35" l="1"/>
  <c r="E53" i="26"/>
</calcChain>
</file>

<file path=xl/sharedStrings.xml><?xml version="1.0" encoding="utf-8"?>
<sst xmlns="http://schemas.openxmlformats.org/spreadsheetml/2006/main" count="1490" uniqueCount="420">
  <si>
    <r>
      <rPr>
        <sz val="12"/>
        <rFont val="Times New Roman"/>
        <family val="1"/>
      </rPr>
      <t>Unidade</t>
    </r>
  </si>
  <si>
    <r>
      <rPr>
        <b/>
        <sz val="12"/>
        <rFont val="Times New Roman"/>
        <family val="1"/>
      </rPr>
      <t>OR</t>
    </r>
  </si>
  <si>
    <r>
      <rPr>
        <b/>
        <sz val="12"/>
        <rFont val="Times New Roman"/>
        <family val="1"/>
      </rPr>
      <t>TIPO DE ÁREA</t>
    </r>
  </si>
  <si>
    <r>
      <rPr>
        <b/>
        <sz val="12"/>
        <rFont val="Times New Roman"/>
        <family val="1"/>
      </rPr>
      <t xml:space="preserve">PREÇO MENSAL UNITÁRIO
</t>
    </r>
    <r>
      <rPr>
        <b/>
        <sz val="12"/>
        <rFont val="Times New Roman"/>
        <family val="1"/>
      </rPr>
      <t>(M²)</t>
    </r>
  </si>
  <si>
    <r>
      <rPr>
        <b/>
        <sz val="12"/>
        <rFont val="Times New Roman"/>
        <family val="1"/>
      </rPr>
      <t>ÁREA (M²)</t>
    </r>
  </si>
  <si>
    <r>
      <rPr>
        <b/>
        <sz val="12"/>
        <rFont val="Times New Roman"/>
        <family val="1"/>
      </rPr>
      <t>SUBTOTAL</t>
    </r>
  </si>
  <si>
    <r>
      <rPr>
        <sz val="12"/>
        <rFont val="Times New Roman"/>
        <family val="1"/>
      </rPr>
      <t>Área Interna/PISO FRIO</t>
    </r>
  </si>
  <si>
    <r>
      <rPr>
        <sz val="12"/>
        <rFont val="Times New Roman"/>
        <family val="1"/>
      </rPr>
      <t>Área Interna/BANHEIROS</t>
    </r>
  </si>
  <si>
    <r>
      <rPr>
        <sz val="12"/>
        <rFont val="Times New Roman"/>
        <family val="1"/>
      </rPr>
      <t>Área Externa/ ESQUADRIAS FACE INTERNA e EXTERNA SEM RISCOS</t>
    </r>
  </si>
  <si>
    <r>
      <rPr>
        <sz val="12"/>
        <rFont val="Times New Roman"/>
        <family val="1"/>
      </rPr>
      <t xml:space="preserve">Área Externa/ PÁTIOS E ÁREAS
</t>
    </r>
    <r>
      <rPr>
        <sz val="12"/>
        <rFont val="Times New Roman"/>
        <family val="1"/>
      </rPr>
      <t>VERDES COM ALTA FREQUÊNCIA</t>
    </r>
  </si>
  <si>
    <r>
      <rPr>
        <b/>
        <sz val="12"/>
        <rFont val="Times New Roman"/>
        <family val="1"/>
      </rPr>
      <t>TOTAL MENSAL</t>
    </r>
  </si>
  <si>
    <r>
      <rPr>
        <b/>
        <sz val="12"/>
        <rFont val="Times New Roman"/>
        <family val="1"/>
      </rPr>
      <t>ITEM</t>
    </r>
  </si>
  <si>
    <r>
      <rPr>
        <b/>
        <sz val="12"/>
        <rFont val="Times New Roman"/>
        <family val="1"/>
      </rPr>
      <t>CARGO</t>
    </r>
  </si>
  <si>
    <r>
      <rPr>
        <b/>
        <sz val="12"/>
        <rFont val="Times New Roman"/>
        <family val="1"/>
      </rPr>
      <t>QTDE</t>
    </r>
  </si>
  <si>
    <r>
      <rPr>
        <b/>
        <sz val="12"/>
        <rFont val="Times New Roman"/>
        <family val="1"/>
      </rPr>
      <t>SALÁRIO (R$)</t>
    </r>
  </si>
  <si>
    <r>
      <rPr>
        <b/>
        <sz val="12"/>
        <rFont val="Times New Roman"/>
        <family val="1"/>
      </rPr>
      <t>CUSTO POR EMPREGADO (R$)</t>
    </r>
  </si>
  <si>
    <r>
      <rPr>
        <b/>
        <sz val="12"/>
        <rFont val="Times New Roman"/>
        <family val="1"/>
      </rPr>
      <t>TOTAL MENSAL (R$)</t>
    </r>
  </si>
  <si>
    <r>
      <rPr>
        <sz val="12"/>
        <rFont val="Times New Roman"/>
        <family val="1"/>
      </rPr>
      <t>Copeira</t>
    </r>
  </si>
  <si>
    <r>
      <rPr>
        <sz val="12"/>
        <rFont val="Times New Roman"/>
        <family val="1"/>
      </rPr>
      <t>R$ 1.113,00</t>
    </r>
  </si>
  <si>
    <r>
      <rPr>
        <sz val="12"/>
        <rFont val="Times New Roman"/>
        <family val="1"/>
      </rPr>
      <t>Mensageiro</t>
    </r>
  </si>
  <si>
    <r>
      <rPr>
        <sz val="12"/>
        <rFont val="Times New Roman"/>
        <family val="1"/>
      </rPr>
      <t>Recepcionista</t>
    </r>
  </si>
  <si>
    <r>
      <rPr>
        <sz val="12"/>
        <rFont val="Times New Roman"/>
        <family val="1"/>
      </rPr>
      <t>R$ 1.242,18</t>
    </r>
  </si>
  <si>
    <r>
      <rPr>
        <sz val="12"/>
        <rFont val="Times New Roman"/>
        <family val="1"/>
      </rPr>
      <t>Artífice</t>
    </r>
  </si>
  <si>
    <r>
      <rPr>
        <b/>
        <sz val="12"/>
        <rFont val="Times New Roman"/>
        <family val="1"/>
      </rPr>
      <t>TOTAL</t>
    </r>
  </si>
  <si>
    <r>
      <rPr>
        <sz val="12"/>
        <rFont val="Times New Roman"/>
        <family val="1"/>
      </rPr>
      <t>VALOR TOTAL MENSAL ESTIMADO (ITEM I + ITEM II)</t>
    </r>
  </si>
  <si>
    <r>
      <rPr>
        <b/>
        <sz val="12"/>
        <rFont val="Times New Roman"/>
        <family val="1"/>
      </rPr>
      <t>DISCRIMINAÇÃO DO QUANTITATIVO DE PESSOAL E PISO SALARIAL (ITEM 1 + ITEM 2)</t>
    </r>
  </si>
  <si>
    <r>
      <rPr>
        <b/>
        <sz val="12"/>
        <rFont val="Times New Roman"/>
        <family val="1"/>
      </rPr>
      <t>ORDEM</t>
    </r>
  </si>
  <si>
    <r>
      <rPr>
        <b/>
        <sz val="12"/>
        <rFont val="Times New Roman"/>
        <family val="1"/>
      </rPr>
      <t>SALÁRIO CATEGORIA</t>
    </r>
  </si>
  <si>
    <r>
      <rPr>
        <b/>
        <sz val="12"/>
        <rFont val="Times New Roman"/>
        <family val="1"/>
      </rPr>
      <t>TOTAL MÊS</t>
    </r>
  </si>
  <si>
    <r>
      <rPr>
        <sz val="12"/>
        <rFont val="Times New Roman"/>
        <family val="1"/>
      </rPr>
      <t>R$ 1.469,63</t>
    </r>
  </si>
  <si>
    <r>
      <rPr>
        <sz val="12"/>
        <rFont val="Times New Roman"/>
        <family val="1"/>
      </rPr>
      <t>Serventes/preço por produtividade</t>
    </r>
  </si>
  <si>
    <r>
      <rPr>
        <b/>
        <sz val="12"/>
        <rFont val="Times New Roman"/>
        <family val="1"/>
      </rPr>
      <t>1 - ÁREA INTERNA - PISOS FRIOS ( PRODUTIVIDADE 1.200 m² )</t>
    </r>
  </si>
  <si>
    <r>
      <rPr>
        <b/>
        <sz val="12"/>
        <rFont val="Times New Roman"/>
        <family val="1"/>
      </rPr>
      <t>MÃO DE OBRA</t>
    </r>
  </si>
  <si>
    <r>
      <rPr>
        <b/>
        <sz val="12"/>
        <rFont val="Times New Roman"/>
        <family val="1"/>
      </rPr>
      <t>(1) PRODUTIVIDADE (1/m²)</t>
    </r>
  </si>
  <si>
    <r>
      <rPr>
        <b/>
        <sz val="12"/>
        <rFont val="Times New Roman"/>
        <family val="1"/>
      </rPr>
      <t xml:space="preserve">(2)
</t>
    </r>
    <r>
      <rPr>
        <b/>
        <sz val="12"/>
        <rFont val="Times New Roman"/>
        <family val="1"/>
      </rPr>
      <t>PREÇO HOMEM-MÊS (R$)</t>
    </r>
  </si>
  <si>
    <r>
      <rPr>
        <b/>
        <sz val="12"/>
        <rFont val="Times New Roman"/>
        <family val="1"/>
      </rPr>
      <t>(1 x 2) SUBTOTAL (R$/m²)</t>
    </r>
  </si>
  <si>
    <r>
      <rPr>
        <sz val="12"/>
        <rFont val="Times New Roman"/>
        <family val="1"/>
      </rPr>
      <t>Servente</t>
    </r>
  </si>
  <si>
    <r>
      <rPr>
        <b/>
        <sz val="12"/>
        <rFont val="Times New Roman"/>
        <family val="1"/>
      </rPr>
      <t>2 - ÁREA INTERNA - BANHEIROS ( PRODUTIVIDADE 300 m² )</t>
    </r>
  </si>
  <si>
    <r>
      <rPr>
        <b/>
        <sz val="12"/>
        <rFont val="Times New Roman"/>
        <family val="1"/>
      </rPr>
      <t>3 - ESQUADRIAS EXTERNAS - FACE INTERNA ( PRODUTIVIDADE 380 m² )</t>
    </r>
  </si>
  <si>
    <r>
      <rPr>
        <b/>
        <sz val="12"/>
        <rFont val="Times New Roman"/>
        <family val="1"/>
      </rPr>
      <t xml:space="preserve">(1) PRODUTIVIDADE
</t>
    </r>
    <r>
      <rPr>
        <b/>
        <sz val="12"/>
        <rFont val="Times New Roman"/>
        <family val="1"/>
      </rPr>
      <t>(1/m²)</t>
    </r>
  </si>
  <si>
    <r>
      <rPr>
        <b/>
        <sz val="12"/>
        <rFont val="Times New Roman"/>
        <family val="1"/>
      </rPr>
      <t xml:space="preserve">(2) FREQUÊNCIA NO MÊS
</t>
    </r>
    <r>
      <rPr>
        <b/>
        <sz val="12"/>
        <rFont val="Times New Roman"/>
        <family val="1"/>
      </rPr>
      <t>(HORAS)</t>
    </r>
  </si>
  <si>
    <r>
      <rPr>
        <b/>
        <sz val="12"/>
        <rFont val="Times New Roman"/>
        <family val="1"/>
      </rPr>
      <t xml:space="preserve">(3)
</t>
    </r>
    <r>
      <rPr>
        <b/>
        <sz val="12"/>
        <rFont val="Times New Roman"/>
        <family val="1"/>
      </rPr>
      <t xml:space="preserve">JORNADA DE TRABALHO NO MÊS
</t>
    </r>
    <r>
      <rPr>
        <b/>
        <sz val="12"/>
        <rFont val="Times New Roman"/>
        <family val="1"/>
      </rPr>
      <t>(HORA)</t>
    </r>
  </si>
  <si>
    <r>
      <rPr>
        <b/>
        <sz val="12"/>
        <rFont val="Times New Roman"/>
        <family val="1"/>
      </rPr>
      <t xml:space="preserve">(4) PREÇO HOMEM-
</t>
    </r>
    <r>
      <rPr>
        <b/>
        <sz val="12"/>
        <rFont val="Times New Roman"/>
        <family val="1"/>
      </rPr>
      <t xml:space="preserve">MÊS
</t>
    </r>
    <r>
      <rPr>
        <b/>
        <sz val="12"/>
        <rFont val="Times New Roman"/>
        <family val="1"/>
      </rPr>
      <t>(R$)</t>
    </r>
  </si>
  <si>
    <r>
      <rPr>
        <b/>
        <sz val="12"/>
        <rFont val="Times New Roman"/>
        <family val="1"/>
      </rPr>
      <t xml:space="preserve">(1 x 2 x 3 x 4) SUBTOTAL
</t>
    </r>
    <r>
      <rPr>
        <b/>
        <sz val="12"/>
        <rFont val="Times New Roman"/>
        <family val="1"/>
      </rPr>
      <t>(R$/m²)</t>
    </r>
  </si>
  <si>
    <r>
      <rPr>
        <b/>
        <sz val="12"/>
        <rFont val="Times New Roman"/>
        <family val="1"/>
      </rPr>
      <t>Q</t>
    </r>
    <r>
      <rPr>
        <b/>
        <u/>
        <sz val="12"/>
        <rFont val="Times New Roman"/>
        <family val="1"/>
      </rPr>
      <t xml:space="preserve">UADRO 11
</t>
    </r>
    <r>
      <rPr>
        <sz val="12"/>
        <rFont val="Times New Roman"/>
        <family val="1"/>
      </rPr>
      <t>RELAÇÃO DE MATERIAL DE CONSUMO, EQUIPAMENTOS E FERRAMENTAS</t>
    </r>
  </si>
  <si>
    <r>
      <rPr>
        <b/>
        <sz val="12"/>
        <rFont val="Times New Roman"/>
        <family val="1"/>
      </rPr>
      <t>01 - Consumo Mensal estimado</t>
    </r>
  </si>
  <si>
    <r>
      <rPr>
        <b/>
        <sz val="12"/>
        <rFont val="Times New Roman"/>
        <family val="1"/>
      </rPr>
      <t>Un.</t>
    </r>
  </si>
  <si>
    <r>
      <rPr>
        <b/>
        <sz val="12"/>
        <rFont val="Times New Roman"/>
        <family val="1"/>
      </rPr>
      <t>Qtde.</t>
    </r>
  </si>
  <si>
    <r>
      <rPr>
        <b/>
        <sz val="12"/>
        <rFont val="Times New Roman"/>
        <family val="1"/>
      </rPr>
      <t>Preço Unitário (estimado)</t>
    </r>
  </si>
  <si>
    <r>
      <rPr>
        <b/>
        <sz val="12"/>
        <rFont val="Times New Roman"/>
        <family val="1"/>
      </rPr>
      <t>Custo Total (estimado)</t>
    </r>
  </si>
  <si>
    <r>
      <rPr>
        <sz val="12"/>
        <rFont val="Times New Roman"/>
        <family val="1"/>
      </rPr>
      <t>Água Sanitária</t>
    </r>
  </si>
  <si>
    <r>
      <rPr>
        <sz val="12"/>
        <rFont val="Times New Roman"/>
        <family val="1"/>
      </rPr>
      <t>Litro</t>
    </r>
  </si>
  <si>
    <r>
      <rPr>
        <sz val="12"/>
        <rFont val="Times New Roman"/>
        <family val="1"/>
      </rPr>
      <t>Álcool Líquido 70%</t>
    </r>
  </si>
  <si>
    <r>
      <rPr>
        <sz val="12"/>
        <rFont val="Times New Roman"/>
        <family val="1"/>
      </rPr>
      <t>Álcool em gel 70% com fragrância</t>
    </r>
  </si>
  <si>
    <r>
      <rPr>
        <sz val="12"/>
        <rFont val="Times New Roman"/>
        <family val="1"/>
      </rPr>
      <t>Frasco</t>
    </r>
  </si>
  <si>
    <r>
      <rPr>
        <sz val="12"/>
        <rFont val="Times New Roman"/>
        <family val="1"/>
      </rPr>
      <t>Álcool em gel 70%</t>
    </r>
  </si>
  <si>
    <r>
      <rPr>
        <sz val="12"/>
        <rFont val="Times New Roman"/>
        <family val="1"/>
      </rPr>
      <t>Cera Líquida Incolor</t>
    </r>
  </si>
  <si>
    <r>
      <rPr>
        <sz val="12"/>
        <rFont val="Times New Roman"/>
        <family val="1"/>
      </rPr>
      <t>Desinfetante de uso doméstico, com fragrância</t>
    </r>
  </si>
  <si>
    <r>
      <rPr>
        <sz val="12"/>
        <rFont val="Times New Roman"/>
        <family val="1"/>
      </rPr>
      <t>Pedra sanitária, tipo Desodex</t>
    </r>
  </si>
  <si>
    <r>
      <rPr>
        <sz val="12"/>
        <rFont val="Times New Roman"/>
        <family val="1"/>
      </rPr>
      <t>Un.</t>
    </r>
  </si>
  <si>
    <r>
      <rPr>
        <sz val="12"/>
        <rFont val="Times New Roman"/>
        <family val="1"/>
      </rPr>
      <t>Detergente Neutro tipo Limpol (Frasco com 500ml)</t>
    </r>
  </si>
  <si>
    <r>
      <rPr>
        <sz val="12"/>
        <rFont val="Times New Roman"/>
        <family val="1"/>
      </rPr>
      <t>Esponja Dupla Face</t>
    </r>
  </si>
  <si>
    <r>
      <rPr>
        <sz val="12"/>
        <rFont val="Times New Roman"/>
        <family val="1"/>
      </rPr>
      <t>Esponja de Aço tipo Bombril (Pacote com 8 unidades)</t>
    </r>
  </si>
  <si>
    <r>
      <rPr>
        <sz val="12"/>
        <rFont val="Times New Roman"/>
        <family val="1"/>
      </rPr>
      <t>Pacote</t>
    </r>
  </si>
  <si>
    <r>
      <rPr>
        <sz val="12"/>
        <rFont val="Times New Roman"/>
        <family val="1"/>
      </rPr>
      <t>Flanela</t>
    </r>
  </si>
  <si>
    <r>
      <rPr>
        <sz val="12"/>
        <rFont val="Times New Roman"/>
        <family val="1"/>
      </rPr>
      <t>Formicida</t>
    </r>
  </si>
  <si>
    <r>
      <rPr>
        <sz val="12"/>
        <rFont val="Times New Roman"/>
        <family val="1"/>
      </rPr>
      <t>Inseticida SBT ou RODASOL</t>
    </r>
  </si>
  <si>
    <r>
      <rPr>
        <sz val="12"/>
        <rFont val="Times New Roman"/>
        <family val="1"/>
      </rPr>
      <t>Limpador de Vidro com pulverizador.</t>
    </r>
  </si>
  <si>
    <r>
      <rPr>
        <sz val="12"/>
        <rFont val="Times New Roman"/>
        <family val="1"/>
      </rPr>
      <t>Multi uso</t>
    </r>
  </si>
  <si>
    <r>
      <rPr>
        <sz val="12"/>
        <rFont val="Times New Roman"/>
        <family val="1"/>
      </rPr>
      <t>Lustra Móvel</t>
    </r>
  </si>
  <si>
    <r>
      <rPr>
        <sz val="12"/>
        <rFont val="Times New Roman"/>
        <family val="1"/>
      </rPr>
      <t>Luvas Mucambo</t>
    </r>
  </si>
  <si>
    <r>
      <rPr>
        <sz val="12"/>
        <rFont val="Times New Roman"/>
        <family val="1"/>
      </rPr>
      <t>Par</t>
    </r>
  </si>
  <si>
    <r>
      <rPr>
        <sz val="12"/>
        <rFont val="Times New Roman"/>
        <family val="1"/>
      </rPr>
      <t>Óleo 2 Tempos para Roçadeira</t>
    </r>
  </si>
  <si>
    <r>
      <rPr>
        <sz val="12"/>
        <rFont val="Times New Roman"/>
        <family val="1"/>
      </rPr>
      <t>Pano de Chão</t>
    </r>
  </si>
  <si>
    <r>
      <rPr>
        <sz val="12"/>
        <rFont val="Times New Roman"/>
        <family val="1"/>
      </rPr>
      <t>Pano de Prato</t>
    </r>
  </si>
  <si>
    <r>
      <rPr>
        <sz val="12"/>
        <rFont val="Times New Roman"/>
        <family val="1"/>
      </rPr>
      <t>Papel Higiênico, folha dupla, extra macio e perfumado. (pacote com 04 unidades)</t>
    </r>
  </si>
  <si>
    <r>
      <rPr>
        <sz val="12"/>
        <rFont val="Times New Roman"/>
        <family val="1"/>
      </rPr>
      <t>Papel Toalha Folheado</t>
    </r>
  </si>
  <si>
    <r>
      <rPr>
        <sz val="12"/>
        <rFont val="Times New Roman"/>
        <family val="1"/>
      </rPr>
      <t>Fardo</t>
    </r>
  </si>
  <si>
    <r>
      <rPr>
        <sz val="12"/>
        <rFont val="Times New Roman"/>
        <family val="1"/>
      </rPr>
      <t>Polidor de Metais Líquido (Frasco com 200 ml)</t>
    </r>
  </si>
  <si>
    <r>
      <rPr>
        <sz val="12"/>
        <rFont val="Times New Roman"/>
        <family val="1"/>
      </rPr>
      <t>Aromatizante de Ambiente, tipo aerosol. (400 ml)</t>
    </r>
  </si>
  <si>
    <r>
      <rPr>
        <sz val="12"/>
        <rFont val="Times New Roman"/>
        <family val="1"/>
      </rPr>
      <t>Sabonete com glicerina e fragrância. (barra com 90g)</t>
    </r>
  </si>
  <si>
    <r>
      <rPr>
        <sz val="12"/>
        <rFont val="Times New Roman"/>
        <family val="1"/>
      </rPr>
      <t>Sabão em pó (caixa com 500G)</t>
    </r>
  </si>
  <si>
    <r>
      <rPr>
        <sz val="12"/>
        <rFont val="Times New Roman"/>
        <family val="1"/>
      </rPr>
      <t>Caixa</t>
    </r>
  </si>
  <si>
    <r>
      <rPr>
        <sz val="12"/>
        <rFont val="Times New Roman"/>
        <family val="1"/>
      </rPr>
      <t>Sabão em Barra (pacote com 05 barrinhas)</t>
    </r>
  </si>
  <si>
    <r>
      <rPr>
        <sz val="12"/>
        <rFont val="Times New Roman"/>
        <family val="1"/>
      </rPr>
      <t>Sabonete Líquido</t>
    </r>
  </si>
  <si>
    <r>
      <rPr>
        <sz val="12"/>
        <rFont val="Times New Roman"/>
        <family val="1"/>
      </rPr>
      <t>Saco de Lixo (30 litros)</t>
    </r>
  </si>
  <si>
    <r>
      <rPr>
        <sz val="12"/>
        <rFont val="Times New Roman"/>
        <family val="1"/>
      </rPr>
      <t>Soda Cáustica</t>
    </r>
  </si>
  <si>
    <r>
      <rPr>
        <sz val="12"/>
        <rFont val="Times New Roman"/>
        <family val="1"/>
      </rPr>
      <t>Vassoura de Cipó</t>
    </r>
  </si>
  <si>
    <r>
      <rPr>
        <sz val="12"/>
        <rFont val="Times New Roman"/>
        <family val="1"/>
      </rPr>
      <t>Vassoura de pelo</t>
    </r>
  </si>
  <si>
    <r>
      <rPr>
        <sz val="12"/>
        <rFont val="Times New Roman"/>
        <family val="1"/>
      </rPr>
      <t>Vassoura de piaçava</t>
    </r>
  </si>
  <si>
    <r>
      <rPr>
        <sz val="12"/>
        <rFont val="Times New Roman"/>
        <family val="1"/>
      </rPr>
      <t>Vassourinha para vaso sanitário</t>
    </r>
  </si>
  <si>
    <r>
      <rPr>
        <sz val="12"/>
        <rFont val="Times New Roman"/>
        <family val="1"/>
      </rPr>
      <t>Espanador de Teto</t>
    </r>
  </si>
  <si>
    <r>
      <rPr>
        <sz val="12"/>
        <rFont val="Times New Roman"/>
        <family val="1"/>
      </rPr>
      <t>Gasolina para Roçadeira</t>
    </r>
  </si>
  <si>
    <r>
      <rPr>
        <sz val="12"/>
        <rFont val="Times New Roman"/>
        <family val="1"/>
      </rPr>
      <t>Graxa para lubrificar trilhos</t>
    </r>
  </si>
  <si>
    <r>
      <rPr>
        <b/>
        <sz val="12"/>
        <rFont val="Times New Roman"/>
        <family val="1"/>
      </rPr>
      <t>TOTAL (mensal)</t>
    </r>
  </si>
  <si>
    <r>
      <rPr>
        <b/>
        <sz val="12"/>
        <rFont val="Times New Roman"/>
        <family val="1"/>
      </rPr>
      <t>02 - Equipamentos e Ferramentas ESTIMADO</t>
    </r>
  </si>
  <si>
    <r>
      <rPr>
        <b/>
        <sz val="12"/>
        <rFont val="Times New Roman"/>
        <family val="1"/>
      </rPr>
      <t>Unid.</t>
    </r>
  </si>
  <si>
    <r>
      <rPr>
        <b/>
        <sz val="12"/>
        <rFont val="Times New Roman"/>
        <family val="1"/>
      </rPr>
      <t>Periodicidade</t>
    </r>
  </si>
  <si>
    <r>
      <rPr>
        <b/>
        <sz val="12"/>
        <rFont val="Times New Roman"/>
        <family val="1"/>
      </rPr>
      <t>Preço Unitário</t>
    </r>
  </si>
  <si>
    <r>
      <rPr>
        <b/>
        <sz val="12"/>
        <rFont val="Times New Roman"/>
        <family val="1"/>
      </rPr>
      <t>Custo Total</t>
    </r>
  </si>
  <si>
    <r>
      <rPr>
        <sz val="12"/>
        <rFont val="Times New Roman"/>
        <family val="1"/>
      </rPr>
      <t>Flanela para coador (padrão existente)</t>
    </r>
  </si>
  <si>
    <r>
      <rPr>
        <sz val="12"/>
        <rFont val="Times New Roman"/>
        <family val="1"/>
      </rPr>
      <t>Un</t>
    </r>
  </si>
  <si>
    <r>
      <rPr>
        <sz val="12"/>
        <rFont val="Times New Roman"/>
        <family val="1"/>
      </rPr>
      <t>6 meses</t>
    </r>
  </si>
  <si>
    <r>
      <rPr>
        <sz val="12"/>
        <rFont val="Times New Roman"/>
        <family val="1"/>
      </rPr>
      <t>Balde de 10L</t>
    </r>
  </si>
  <si>
    <r>
      <rPr>
        <sz val="12"/>
        <rFont val="Times New Roman"/>
        <family val="1"/>
      </rPr>
      <t>Escovão com cabo longo</t>
    </r>
  </si>
  <si>
    <r>
      <rPr>
        <sz val="12"/>
        <rFont val="Times New Roman"/>
        <family val="1"/>
      </rPr>
      <t>MOP úmido de algodão (ponta cortada, com cabo e acessórios)</t>
    </r>
  </si>
  <si>
    <r>
      <rPr>
        <sz val="12"/>
        <rFont val="Times New Roman"/>
        <family val="1"/>
      </rPr>
      <t>Rodo com perfil duplo e cabo de alumínio.</t>
    </r>
  </si>
  <si>
    <r>
      <rPr>
        <sz val="12"/>
        <rFont val="Times New Roman"/>
        <family val="1"/>
      </rPr>
      <t>Pá coletora de lixo (com cabo de metal)</t>
    </r>
  </si>
  <si>
    <r>
      <rPr>
        <b/>
        <sz val="12"/>
        <rFont val="Times New Roman"/>
        <family val="1"/>
      </rPr>
      <t xml:space="preserve">03 - Equipamentos e Ferramentas
</t>
    </r>
    <r>
      <rPr>
        <b/>
        <sz val="12"/>
        <rFont val="Times New Roman"/>
        <family val="1"/>
      </rPr>
      <t>(À disposição do órgão e em bom estado) ESTIMADO</t>
    </r>
  </si>
  <si>
    <r>
      <rPr>
        <sz val="12"/>
        <rFont val="Times New Roman"/>
        <family val="1"/>
      </rPr>
      <t>Pincel de 1"</t>
    </r>
  </si>
  <si>
    <r>
      <rPr>
        <sz val="12"/>
        <rFont val="Times New Roman"/>
        <family val="1"/>
      </rPr>
      <t>Dispensador de sabonete líquido com sensor (elétrico ou bateria)</t>
    </r>
  </si>
  <si>
    <r>
      <rPr>
        <sz val="12"/>
        <rFont val="Times New Roman"/>
        <family val="1"/>
      </rPr>
      <t>Desentupidor de vaso sanitário de sucção</t>
    </r>
  </si>
  <si>
    <r>
      <rPr>
        <sz val="12"/>
        <rFont val="Times New Roman"/>
        <family val="1"/>
      </rPr>
      <t>Desentupidor de pia de sucção</t>
    </r>
  </si>
  <si>
    <r>
      <rPr>
        <sz val="12"/>
        <rFont val="Times New Roman"/>
        <family val="1"/>
      </rPr>
      <t>Carrinho de limpeza</t>
    </r>
  </si>
  <si>
    <r>
      <rPr>
        <sz val="12"/>
        <rFont val="Times New Roman"/>
        <family val="1"/>
      </rPr>
      <t>Placas Sinalizadoras (4 tipos)</t>
    </r>
  </si>
  <si>
    <r>
      <rPr>
        <sz val="12"/>
        <rFont val="Times New Roman"/>
        <family val="1"/>
      </rPr>
      <t>Rodo Limpa Vidro com Prolongador de Cabo</t>
    </r>
  </si>
  <si>
    <r>
      <rPr>
        <sz val="12"/>
        <rFont val="Times New Roman"/>
        <family val="1"/>
      </rPr>
      <t>Aspirador de pó professional</t>
    </r>
  </si>
  <si>
    <r>
      <rPr>
        <sz val="12"/>
        <rFont val="Times New Roman"/>
        <family val="1"/>
      </rPr>
      <t>Enceradeira com todos os acessórios</t>
    </r>
  </si>
  <si>
    <r>
      <rPr>
        <sz val="12"/>
        <rFont val="Times New Roman"/>
        <family val="1"/>
      </rPr>
      <t>Roçadeira a combustível tipo Stihl FS 160.</t>
    </r>
  </si>
  <si>
    <r>
      <rPr>
        <sz val="12"/>
        <rFont val="Times New Roman"/>
        <family val="1"/>
      </rPr>
      <t>Protetor de Roçagem. (tela de proteção)</t>
    </r>
  </si>
  <si>
    <r>
      <rPr>
        <sz val="12"/>
        <rFont val="Times New Roman"/>
        <family val="1"/>
      </rPr>
      <t>Capacete com protetor facial</t>
    </r>
  </si>
  <si>
    <r>
      <rPr>
        <sz val="12"/>
        <rFont val="Times New Roman"/>
        <family val="1"/>
      </rPr>
      <t>Voltímetro, Amperímetro e Ohmímetro, com escala de corrente de 0-10/30/100/300/ 1000a,escala de tensão 0- 600Vac, escala de resistência de 0 a 20M ohm (Icel / Keise)</t>
    </r>
  </si>
  <si>
    <r>
      <rPr>
        <sz val="12"/>
        <rFont val="Times New Roman"/>
        <family val="1"/>
      </rPr>
      <t>Lavadora de Alta Pressão Profissional (Kärcher ou similar técnico)</t>
    </r>
  </si>
  <si>
    <r>
      <rPr>
        <sz val="12"/>
        <rFont val="Times New Roman"/>
        <family val="1"/>
      </rPr>
      <t>Ferro de solda de 40W</t>
    </r>
  </si>
  <si>
    <r>
      <rPr>
        <sz val="12"/>
        <rFont val="Times New Roman"/>
        <family val="1"/>
      </rPr>
      <t>Carrinho de mão</t>
    </r>
  </si>
  <si>
    <r>
      <rPr>
        <sz val="12"/>
        <rFont val="Times New Roman"/>
        <family val="1"/>
      </rPr>
      <t>Serra circular (makita) com discos</t>
    </r>
  </si>
  <si>
    <r>
      <rPr>
        <sz val="12"/>
        <rFont val="Times New Roman"/>
        <family val="1"/>
      </rPr>
      <t>Furadeira Profissional com todos os assessórios</t>
    </r>
  </si>
  <si>
    <r>
      <rPr>
        <sz val="12"/>
        <rFont val="Times New Roman"/>
        <family val="1"/>
      </rPr>
      <t>Chaves de Fenda (tamanhos variados)</t>
    </r>
  </si>
  <si>
    <r>
      <rPr>
        <sz val="12"/>
        <rFont val="Times New Roman"/>
        <family val="1"/>
      </rPr>
      <t>Jogo</t>
    </r>
  </si>
  <si>
    <r>
      <rPr>
        <sz val="12"/>
        <rFont val="Times New Roman"/>
        <family val="1"/>
      </rPr>
      <t>Chaves Philips (tamanhos variados)</t>
    </r>
  </si>
  <si>
    <r>
      <rPr>
        <sz val="12"/>
        <rFont val="Times New Roman"/>
        <family val="1"/>
      </rPr>
      <t>Chave Combinada</t>
    </r>
  </si>
  <si>
    <r>
      <rPr>
        <sz val="12"/>
        <rFont val="Times New Roman"/>
        <family val="1"/>
      </rPr>
      <t>Chave Allen</t>
    </r>
  </si>
  <si>
    <r>
      <rPr>
        <sz val="12"/>
        <rFont val="Times New Roman"/>
        <family val="1"/>
      </rPr>
      <t>Chave de Grifo de 6”</t>
    </r>
  </si>
  <si>
    <r>
      <rPr>
        <sz val="12"/>
        <rFont val="Times New Roman"/>
        <family val="1"/>
      </rPr>
      <t>Chave de Grifo de 8”</t>
    </r>
  </si>
  <si>
    <r>
      <rPr>
        <sz val="12"/>
        <rFont val="Times New Roman"/>
        <family val="1"/>
      </rPr>
      <t>Chave de Grifo de 12”</t>
    </r>
  </si>
  <si>
    <r>
      <rPr>
        <sz val="12"/>
        <rFont val="Times New Roman"/>
        <family val="1"/>
      </rPr>
      <t>Alicate universal pressão 10”</t>
    </r>
  </si>
  <si>
    <r>
      <rPr>
        <sz val="12"/>
        <rFont val="Times New Roman"/>
        <family val="1"/>
      </rPr>
      <t>Alicate de corte 6”</t>
    </r>
  </si>
  <si>
    <r>
      <rPr>
        <sz val="12"/>
        <rFont val="Times New Roman"/>
        <family val="1"/>
      </rPr>
      <t>Chave Americana</t>
    </r>
  </si>
  <si>
    <r>
      <rPr>
        <sz val="12"/>
        <rFont val="Times New Roman"/>
        <family val="1"/>
      </rPr>
      <t>Alicate Universal 8”</t>
    </r>
  </si>
  <si>
    <r>
      <rPr>
        <sz val="12"/>
        <rFont val="Times New Roman"/>
        <family val="1"/>
      </rPr>
      <t>Tarraxa de ½” a 2”</t>
    </r>
  </si>
  <si>
    <r>
      <rPr>
        <sz val="12"/>
        <rFont val="Times New Roman"/>
        <family val="1"/>
      </rPr>
      <t>Caixa de ferramentas com fechadura</t>
    </r>
  </si>
  <si>
    <r>
      <rPr>
        <sz val="12"/>
        <rFont val="Times New Roman"/>
        <family val="1"/>
      </rPr>
      <t>Enxada</t>
    </r>
  </si>
  <si>
    <r>
      <rPr>
        <sz val="12"/>
        <rFont val="Times New Roman"/>
        <family val="1"/>
      </rPr>
      <t>Marreta</t>
    </r>
  </si>
  <si>
    <r>
      <rPr>
        <sz val="12"/>
        <rFont val="Times New Roman"/>
        <family val="1"/>
      </rPr>
      <t>Martelo</t>
    </r>
  </si>
  <si>
    <r>
      <rPr>
        <sz val="12"/>
        <rFont val="Times New Roman"/>
        <family val="1"/>
      </rPr>
      <t>Pé de Cabra</t>
    </r>
  </si>
  <si>
    <r>
      <rPr>
        <sz val="12"/>
        <rFont val="Times New Roman"/>
        <family val="1"/>
      </rPr>
      <t>Rastelo</t>
    </r>
  </si>
  <si>
    <r>
      <rPr>
        <sz val="12"/>
        <rFont val="Times New Roman"/>
        <family val="1"/>
      </rPr>
      <t>Talhadeira</t>
    </r>
  </si>
  <si>
    <r>
      <rPr>
        <sz val="12"/>
        <rFont val="Times New Roman"/>
        <family val="1"/>
      </rPr>
      <t>Terçado</t>
    </r>
  </si>
  <si>
    <r>
      <rPr>
        <sz val="12"/>
        <rFont val="Times New Roman"/>
        <family val="1"/>
      </rPr>
      <t>Serrote Grande</t>
    </r>
  </si>
  <si>
    <r>
      <rPr>
        <sz val="12"/>
        <rFont val="Times New Roman"/>
        <family val="1"/>
      </rPr>
      <t>Serrote fino para compensado</t>
    </r>
  </si>
  <si>
    <r>
      <rPr>
        <sz val="12"/>
        <rFont val="Times New Roman"/>
        <family val="1"/>
      </rPr>
      <t>Serra copo ¾”, 1” e 2”</t>
    </r>
  </si>
  <si>
    <r>
      <rPr>
        <sz val="12"/>
        <rFont val="Times New Roman"/>
        <family val="1"/>
      </rPr>
      <t>Grosa</t>
    </r>
  </si>
  <si>
    <r>
      <rPr>
        <sz val="12"/>
        <rFont val="Times New Roman"/>
        <family val="1"/>
      </rPr>
      <t>Lima Triângulo</t>
    </r>
  </si>
  <si>
    <r>
      <rPr>
        <sz val="12"/>
        <rFont val="Times New Roman"/>
        <family val="1"/>
      </rPr>
      <t>Lima Chata</t>
    </r>
  </si>
  <si>
    <r>
      <rPr>
        <sz val="12"/>
        <rFont val="Times New Roman"/>
        <family val="1"/>
      </rPr>
      <t>Trena de 5m</t>
    </r>
  </si>
  <si>
    <r>
      <rPr>
        <sz val="12"/>
        <rFont val="Times New Roman"/>
        <family val="1"/>
      </rPr>
      <t>Escada de alumínio de 7 degraus</t>
    </r>
  </si>
  <si>
    <r>
      <rPr>
        <sz val="12"/>
        <rFont val="Times New Roman"/>
        <family val="1"/>
      </rPr>
      <t>Escada extensiva de madeira (10m)</t>
    </r>
  </si>
  <si>
    <r>
      <rPr>
        <sz val="12"/>
        <rFont val="Times New Roman"/>
        <family val="1"/>
      </rPr>
      <t>Extensão elétrica 35m</t>
    </r>
  </si>
  <si>
    <r>
      <rPr>
        <sz val="12"/>
        <rFont val="Times New Roman"/>
        <family val="1"/>
      </rPr>
      <t>Par de óculos de segurança</t>
    </r>
  </si>
  <si>
    <r>
      <rPr>
        <sz val="12"/>
        <rFont val="Times New Roman"/>
        <family val="1"/>
      </rPr>
      <t>Par de botas de isolação 1000v</t>
    </r>
  </si>
  <si>
    <r>
      <rPr>
        <sz val="12"/>
        <rFont val="Times New Roman"/>
        <family val="1"/>
      </rPr>
      <t>Par de luvas de isolação 13000v</t>
    </r>
  </si>
  <si>
    <r>
      <rPr>
        <sz val="12"/>
        <rFont val="Times New Roman"/>
        <family val="1"/>
      </rPr>
      <t>Par de luvas de algodão pigmentada</t>
    </r>
  </si>
  <si>
    <r>
      <rPr>
        <sz val="12"/>
        <rFont val="Times New Roman"/>
        <family val="1"/>
      </rPr>
      <t>Cinto de segurança</t>
    </r>
  </si>
  <si>
    <r>
      <rPr>
        <sz val="12"/>
        <rFont val="Times New Roman"/>
        <family val="1"/>
      </rPr>
      <t>Capacete de alto impacto</t>
    </r>
  </si>
  <si>
    <r>
      <rPr>
        <sz val="12"/>
        <rFont val="Times New Roman"/>
        <family val="1"/>
      </rPr>
      <t>Morsa de bancada</t>
    </r>
  </si>
  <si>
    <r>
      <rPr>
        <sz val="12"/>
        <rFont val="Times New Roman"/>
        <family val="1"/>
      </rPr>
      <t>Serra tico-tico</t>
    </r>
  </si>
  <si>
    <r>
      <rPr>
        <sz val="12"/>
        <rFont val="Times New Roman"/>
        <family val="1"/>
      </rPr>
      <t>Escada multifuncional 4x4 16 degraus</t>
    </r>
  </si>
  <si>
    <r>
      <rPr>
        <sz val="12"/>
        <rFont val="Times New Roman"/>
        <family val="1"/>
      </rPr>
      <t>Podador de altura - galhos - elétrico - 750w</t>
    </r>
  </si>
  <si>
    <r>
      <rPr>
        <sz val="12"/>
        <rFont val="Times New Roman"/>
        <family val="1"/>
      </rPr>
      <t>Coletor seletivo de lixo múltiplo nos recipientes (VERDE para vidro, VERMELHO para plástico, AMARELO para metal e AZUL para papel).</t>
    </r>
  </si>
  <si>
    <r>
      <rPr>
        <sz val="12"/>
        <rFont val="Times New Roman"/>
        <family val="1"/>
      </rPr>
      <t>Relógio de ponto biométrico</t>
    </r>
  </si>
  <si>
    <r>
      <rPr>
        <sz val="12"/>
        <rFont val="Times New Roman"/>
        <family val="1"/>
      </rPr>
      <t>AGENTES DE LIMPEZA</t>
    </r>
  </si>
  <si>
    <r>
      <rPr>
        <sz val="12"/>
        <rFont val="Times New Roman"/>
        <family val="1"/>
      </rPr>
      <t>Quantidade</t>
    </r>
  </si>
  <si>
    <r>
      <rPr>
        <sz val="12"/>
        <rFont val="Times New Roman"/>
        <family val="1"/>
      </rPr>
      <t>Jaleco em brim, com emblema da empresa, na cor usual da empresa.</t>
    </r>
  </si>
  <si>
    <r>
      <rPr>
        <sz val="12"/>
        <rFont val="Times New Roman"/>
        <family val="1"/>
      </rPr>
      <t>Calça comprida com elástico e cordão, na cor usual da empresa.</t>
    </r>
  </si>
  <si>
    <r>
      <rPr>
        <sz val="12"/>
        <rFont val="Times New Roman"/>
        <family val="1"/>
      </rPr>
      <t>Meia em algodão, tipo soquete.</t>
    </r>
  </si>
  <si>
    <r>
      <rPr>
        <sz val="12"/>
        <rFont val="Times New Roman"/>
        <family val="1"/>
      </rPr>
      <t>Tênis almofadado, na cor preta, com palmilha antibacteriana.</t>
    </r>
  </si>
  <si>
    <r>
      <rPr>
        <sz val="12"/>
        <rFont val="Times New Roman"/>
        <family val="1"/>
      </rPr>
      <t>Máscara de tecido 3 tecidos de acordo com as normas vigentes do Ministério da Saúde(fornecer 3 unidades por mês)</t>
    </r>
  </si>
  <si>
    <r>
      <rPr>
        <sz val="12"/>
        <rFont val="Times New Roman"/>
        <family val="1"/>
      </rPr>
      <t>Máscara cirúrgica descartável tripla, caixa com 50 unidades(fornecer 50 unidades por mês)</t>
    </r>
  </si>
  <si>
    <r>
      <rPr>
        <sz val="12"/>
        <rFont val="Times New Roman"/>
        <family val="1"/>
      </rPr>
      <t>Protetor facial face shield resistente, transparente, (fornecer 6 peças por semestre)</t>
    </r>
  </si>
  <si>
    <r>
      <rPr>
        <sz val="12"/>
        <rFont val="Times New Roman"/>
        <family val="1"/>
      </rPr>
      <t>Macacão de segurança super shield ( 2 peças por semestre)</t>
    </r>
  </si>
  <si>
    <r>
      <rPr>
        <sz val="12"/>
        <rFont val="Times New Roman"/>
        <family val="1"/>
      </rPr>
      <t>COPEIRAS</t>
    </r>
  </si>
  <si>
    <r>
      <rPr>
        <sz val="12"/>
        <rFont val="Times New Roman"/>
        <family val="1"/>
      </rPr>
      <t xml:space="preserve">Blusa em </t>
    </r>
    <r>
      <rPr>
        <i/>
        <sz val="12"/>
        <rFont val="Times New Roman"/>
        <family val="1"/>
      </rPr>
      <t xml:space="preserve">oxford </t>
    </r>
    <r>
      <rPr>
        <sz val="12"/>
        <rFont val="Times New Roman"/>
        <family val="1"/>
      </rPr>
      <t>na cor branca, com emblema da empresa.</t>
    </r>
  </si>
  <si>
    <r>
      <rPr>
        <sz val="12"/>
        <rFont val="Times New Roman"/>
        <family val="1"/>
      </rPr>
      <t xml:space="preserve">Saia em </t>
    </r>
    <r>
      <rPr>
        <i/>
        <sz val="12"/>
        <rFont val="Times New Roman"/>
        <family val="1"/>
      </rPr>
      <t xml:space="preserve">oxford </t>
    </r>
    <r>
      <rPr>
        <sz val="12"/>
        <rFont val="Times New Roman"/>
        <family val="1"/>
      </rPr>
      <t>na cor preta.</t>
    </r>
  </si>
  <si>
    <r>
      <rPr>
        <sz val="12"/>
        <rFont val="Times New Roman"/>
        <family val="1"/>
      </rPr>
      <t>Touca, na cor branca, com pregas.</t>
    </r>
  </si>
  <si>
    <r>
      <rPr>
        <sz val="12"/>
        <rFont val="Times New Roman"/>
        <family val="1"/>
      </rPr>
      <t>Avental na cor branca.</t>
    </r>
  </si>
  <si>
    <r>
      <rPr>
        <sz val="12"/>
        <rFont val="Times New Roman"/>
        <family val="1"/>
      </rPr>
      <t>Sapato social confortável, na cor preta, salto baixo.</t>
    </r>
  </si>
  <si>
    <r>
      <rPr>
        <sz val="12"/>
        <rFont val="Times New Roman"/>
        <family val="1"/>
      </rPr>
      <t>RECEPCIONISTA</t>
    </r>
  </si>
  <si>
    <r>
      <rPr>
        <sz val="12"/>
        <rFont val="Times New Roman"/>
        <family val="1"/>
      </rPr>
      <t xml:space="preserve">Blazer com dois bolsos inferiores e emblema bordado da empresa, no lado superior esquerdo, em tecido </t>
    </r>
    <r>
      <rPr>
        <i/>
        <sz val="12"/>
        <rFont val="Times New Roman"/>
        <family val="1"/>
      </rPr>
      <t>oxford</t>
    </r>
    <r>
      <rPr>
        <sz val="12"/>
        <rFont val="Times New Roman"/>
        <family val="1"/>
      </rPr>
      <t>, na usual da empresa.</t>
    </r>
  </si>
  <si>
    <r>
      <rPr>
        <sz val="12"/>
        <rFont val="Times New Roman"/>
        <family val="1"/>
      </rPr>
      <t xml:space="preserve">Calça social comprida, em tecido </t>
    </r>
    <r>
      <rPr>
        <i/>
        <sz val="12"/>
        <rFont val="Times New Roman"/>
        <family val="1"/>
      </rPr>
      <t>oxford</t>
    </r>
    <r>
      <rPr>
        <sz val="12"/>
        <rFont val="Times New Roman"/>
        <family val="1"/>
      </rPr>
      <t>, na cor preta ou azul-marinho.</t>
    </r>
  </si>
  <si>
    <r>
      <rPr>
        <sz val="12"/>
        <rFont val="Times New Roman"/>
        <family val="1"/>
      </rPr>
      <t xml:space="preserve">Blusa em </t>
    </r>
    <r>
      <rPr>
        <i/>
        <sz val="12"/>
        <rFont val="Times New Roman"/>
        <family val="1"/>
      </rPr>
      <t>tricoline</t>
    </r>
    <r>
      <rPr>
        <sz val="12"/>
        <rFont val="Times New Roman"/>
        <family val="1"/>
      </rPr>
      <t>, na cor branca.</t>
    </r>
  </si>
  <si>
    <r>
      <rPr>
        <sz val="12"/>
        <rFont val="Times New Roman"/>
        <family val="1"/>
      </rPr>
      <t>Cinto de couro.</t>
    </r>
  </si>
  <si>
    <r>
      <rPr>
        <sz val="12"/>
        <rFont val="Times New Roman"/>
        <family val="1"/>
      </rPr>
      <t>Sapato social, na cor preta, salto médio.</t>
    </r>
  </si>
  <si>
    <r>
      <rPr>
        <sz val="12"/>
        <rFont val="Times New Roman"/>
        <family val="1"/>
      </rPr>
      <t>ARTÍFICE</t>
    </r>
  </si>
  <si>
    <r>
      <rPr>
        <sz val="12"/>
        <rFont val="Times New Roman"/>
        <family val="1"/>
      </rPr>
      <t>Jaleco em Brim com emblema da empresa, na cor usual da empresa.</t>
    </r>
  </si>
  <si>
    <r>
      <rPr>
        <sz val="12"/>
        <rFont val="Times New Roman"/>
        <family val="1"/>
      </rPr>
      <t>Calça jeans.</t>
    </r>
  </si>
  <si>
    <r>
      <rPr>
        <sz val="12"/>
        <rFont val="Times New Roman"/>
        <family val="1"/>
      </rPr>
      <t>Botina de segurança com isolante elétrico</t>
    </r>
  </si>
  <si>
    <r>
      <rPr>
        <sz val="12"/>
        <rFont val="Times New Roman"/>
        <family val="1"/>
      </rPr>
      <t>MENSAGEIRO</t>
    </r>
  </si>
  <si>
    <r>
      <rPr>
        <sz val="12"/>
        <rFont val="Times New Roman"/>
        <family val="1"/>
      </rPr>
      <t>Camisa Pólo, com emblema da empresa, na cor usual da empresa.</t>
    </r>
  </si>
  <si>
    <r>
      <rPr>
        <sz val="12"/>
        <rFont val="Times New Roman"/>
        <family val="1"/>
      </rPr>
      <t>Calça Jeans.</t>
    </r>
  </si>
  <si>
    <r>
      <rPr>
        <sz val="12"/>
        <rFont val="Times New Roman"/>
        <family val="1"/>
      </rPr>
      <t>Sapato social.</t>
    </r>
  </si>
  <si>
    <t xml:space="preserve">PLANILHA DE CUSTO E FORMAÇÃO DE PREÇO </t>
  </si>
  <si>
    <t>Discriminação dos Serviços (dados referentes à contratação)</t>
  </si>
  <si>
    <t>A</t>
  </si>
  <si>
    <t>Data de apresentação da proposta (dia/mês/ano)</t>
  </si>
  <si>
    <t>B</t>
  </si>
  <si>
    <t>Município/UF</t>
  </si>
  <si>
    <t>C</t>
  </si>
  <si>
    <t>Ano do acordo coletivo, convenção coletiva ou sentença normativa em dissídio coletivo</t>
  </si>
  <si>
    <t>D</t>
  </si>
  <si>
    <t>Número de meses de execução contratual</t>
  </si>
  <si>
    <t>Identificação do serviço</t>
  </si>
  <si>
    <t>ANEXO VII-D – Mão-de-obra</t>
  </si>
  <si>
    <t>Dados complementares para composição dos custos referente à mão de obra</t>
  </si>
  <si>
    <t>Tipo de serviço (mesmo serviço com características distintas)</t>
  </si>
  <si>
    <t>Classificação Brasileira de Ocupações (CBO)</t>
  </si>
  <si>
    <t>Salário normativo da categoria profissional</t>
  </si>
  <si>
    <t>Categoria profissional (vinculada à execução contratual)</t>
  </si>
  <si>
    <t>Apoio Administrativo</t>
  </si>
  <si>
    <t>Data base da categoria (dia/mês/ano)</t>
  </si>
  <si>
    <t>MÓDULO 1: COMPOSIÇÃO DA REMUNERAÇÃO</t>
  </si>
  <si>
    <t>Composição da remuneração</t>
  </si>
  <si>
    <t>Percentual (%)</t>
  </si>
  <si>
    <t>Valor (R$)</t>
  </si>
  <si>
    <t>Salário-base</t>
  </si>
  <si>
    <t>Adicional de periculosidade (incide sobre o salário base)</t>
  </si>
  <si>
    <t>Adicional de insalubridade (incide sobre o salário base)</t>
  </si>
  <si>
    <t>Adicional noturno</t>
  </si>
  <si>
    <t>E</t>
  </si>
  <si>
    <t>Adicional de hora noturna reduzida</t>
  </si>
  <si>
    <t>F</t>
  </si>
  <si>
    <t>Outros: Intervalo Intrajornada</t>
  </si>
  <si>
    <t>TOTAL</t>
  </si>
  <si>
    <t>MÓDULO 2 : ENCARGOS E BENEFÍCIOS ANUAIS, MENSAIS E DIÁRIOS</t>
  </si>
  <si>
    <t>2.1</t>
  </si>
  <si>
    <t>13º (décimo terceiro) salário, férias e adicional de férias</t>
  </si>
  <si>
    <t xml:space="preserve">Percentual </t>
  </si>
  <si>
    <t>13º (décimo terceiro) salário</t>
  </si>
  <si>
    <t>Férias e Adicional de Férias</t>
  </si>
  <si>
    <t>BASE DE CÁLUCO PARA O MÓDULO 2.2</t>
  </si>
  <si>
    <t>MÓDULO 1</t>
  </si>
  <si>
    <t>MÓDULO 2.1</t>
  </si>
  <si>
    <t>SUBMÓDULO 2.2 - ENCARGOS PREVIDENCIÁRIOS (GPS), FUNFO DE GARANTIA POR TEMPO DE
 SERVIÇO E OUTRAS CONTRIBUIÇÕES</t>
  </si>
  <si>
    <t>2.2</t>
  </si>
  <si>
    <t>GPS, FGTS e Outras Contribuições</t>
  </si>
  <si>
    <t>INSS</t>
  </si>
  <si>
    <t>Salário educação</t>
  </si>
  <si>
    <r>
      <t>Seguro acidente de trabalho (</t>
    </r>
    <r>
      <rPr>
        <sz val="12"/>
        <color rgb="FF000000"/>
        <rFont val="Arial"/>
        <family val="2"/>
      </rPr>
      <t>RAT x FAP)</t>
    </r>
  </si>
  <si>
    <t>SESC ou SESI</t>
  </si>
  <si>
    <t>SENAI ou SENAC</t>
  </si>
  <si>
    <t>SEBRAE</t>
  </si>
  <si>
    <t>G</t>
  </si>
  <si>
    <t>INCRA</t>
  </si>
  <si>
    <t>H</t>
  </si>
  <si>
    <t>FGTS</t>
  </si>
  <si>
    <t>Total</t>
  </si>
  <si>
    <t>SUBMÓDULO 2.3 - BENEFÍCIOS MENSAIS E DIÁRIOS</t>
  </si>
  <si>
    <t>2.3</t>
  </si>
  <si>
    <t>Benefícios mensais e diários</t>
  </si>
  <si>
    <t>Transporte (22 dias úteis)</t>
  </si>
  <si>
    <t>A.1) Valor da passagem do transporte coletivo no município de prestação dos serviços:</t>
  </si>
  <si>
    <t>A.2) Quantidade de passagens por mês por empregado:</t>
  </si>
  <si>
    <t>A.3) Percentual do desconto no Salário Base:</t>
  </si>
  <si>
    <t>Auxílio-Refeição/Alimentação</t>
  </si>
  <si>
    <t>Quadro-resumo - Módulo 2 - Encargos e Benefícios Anuais, Mensais e Diários</t>
  </si>
  <si>
    <t>Módulo 2 - Encargos e Benefícios Anuais, Mensais e Diários</t>
  </si>
  <si>
    <t>MÓDULO 3 - PROVISÃO PARA RESCISÃO</t>
  </si>
  <si>
    <t>Provisão para recisão</t>
  </si>
  <si>
    <t>Aviso-prévio indenizado</t>
  </si>
  <si>
    <t>Incidência do FGTS sobre o aviso-prévio indenizado</t>
  </si>
  <si>
    <t>Multa sobre o FGTS e contribuições sociais sobre o aviso-prévio indenizado</t>
  </si>
  <si>
    <t>Aviso-previo trabalhado</t>
  </si>
  <si>
    <t>Incidência dos encargos do submódulo 2.2 sobre o aviso-prévio trabalhado</t>
  </si>
  <si>
    <t>Multa sobre o FGTS e contribuições sociais sobre o aviso-prévio trabalhado</t>
  </si>
  <si>
    <t>BASE DE CÁLCULO PARA O MÓDULO 4 = MÓDULO 1 + MÓDULO 2 + MÓDULO 3</t>
  </si>
  <si>
    <t>MÓDULO 2</t>
  </si>
  <si>
    <t>MÓDULO 3</t>
  </si>
  <si>
    <t>MÓDULO 4 - CUSTO DE REPOSIÇÃO DO PROFISSIONAL AUSENTE</t>
  </si>
  <si>
    <t>4.1</t>
  </si>
  <si>
    <t>Ausências Legais</t>
  </si>
  <si>
    <t>Substituto nas Férias</t>
  </si>
  <si>
    <t>Substituto nas Ausências Legais</t>
  </si>
  <si>
    <t>Substituto na Licença-paternidade</t>
  </si>
  <si>
    <t>Substitiuto na Ausência por acidente de trabalho</t>
  </si>
  <si>
    <t>Substituto no Afastamento Maternidade</t>
  </si>
  <si>
    <t>Outros (especificar)</t>
  </si>
  <si>
    <t>Quadro-resumo - Módulo 4 - Custo de Reposição do Profissional Ausente</t>
  </si>
  <si>
    <t>Módulo 4 - Custo de Reposição do Profissional Ausente</t>
  </si>
  <si>
    <t>MÓDULO 5: INSUMOS DIVERSOS</t>
  </si>
  <si>
    <t>Insumos diversos</t>
  </si>
  <si>
    <t>Uniformes</t>
  </si>
  <si>
    <t>Materiais</t>
  </si>
  <si>
    <r>
      <t>Equipamentos</t>
    </r>
    <r>
      <rPr>
        <b/>
        <sz val="10"/>
        <color rgb="FFFF0000"/>
        <rFont val="Arial"/>
        <family val="2"/>
        <charset val="1"/>
      </rPr>
      <t/>
    </r>
  </si>
  <si>
    <t>Outros</t>
  </si>
  <si>
    <t>BASE DE CÁLCULO PARA O MÓDULO 6 = MÓDULO 1 + MÓDULO 2 = MÓDULO 3
 + MÓDULO 4 + MÓDULO 5</t>
  </si>
  <si>
    <t>MÓDULO 4</t>
  </si>
  <si>
    <t>MÓDULO 5</t>
  </si>
  <si>
    <t>MÓDULO 6 - CUSTOS INDIRETOS, TRIBUTOS E LUCRO</t>
  </si>
  <si>
    <t>Custos indiretos, tributos e lucro</t>
  </si>
  <si>
    <t>Custos Indiretos (Percentual da empresa)</t>
  </si>
  <si>
    <t>Lucro (Percentual da empresa)</t>
  </si>
  <si>
    <t>Tributos</t>
  </si>
  <si>
    <t>C.1    Tributos (especificar)</t>
  </si>
  <si>
    <t>-</t>
  </si>
  <si>
    <t>a) Cofins</t>
  </si>
  <si>
    <t>b) PIS</t>
  </si>
  <si>
    <t>a) ISS</t>
  </si>
  <si>
    <t>2. QUADRO-RESUMO DO CUSTO POR EMPREGADO</t>
  </si>
  <si>
    <t>Mão de obra vinculada à execução contratual (valor por empregado)</t>
  </si>
  <si>
    <t>Módulo 1 - Composição da remuneração</t>
  </si>
  <si>
    <t>Módulo 3 - Provisão para Rescisão</t>
  </si>
  <si>
    <t>Módulo 5 - Insumos diversos</t>
  </si>
  <si>
    <t>Subtotal (A + B + C + D + E)</t>
  </si>
  <si>
    <t>Módulo 6 - Custos indiretos, tributose lucro</t>
  </si>
  <si>
    <t>Valor total por empregado</t>
  </si>
  <si>
    <t>TABATINGA/AM</t>
  </si>
  <si>
    <t>AM0507/2021</t>
  </si>
  <si>
    <t>Limpeza e Conservação</t>
  </si>
  <si>
    <t>Servente de Limpeza</t>
  </si>
  <si>
    <t>Plano odontologico</t>
  </si>
  <si>
    <t>ORDEM</t>
  </si>
  <si>
    <t>TIPO DE ÁREA</t>
  </si>
  <si>
    <t>TOTAL EM M²</t>
  </si>
  <si>
    <t>PRODUTIVIDADE</t>
  </si>
  <si>
    <t>Nº SERVENTES</t>
  </si>
  <si>
    <r>
      <rPr>
        <b/>
        <sz val="10"/>
        <rFont val="Times New Roman"/>
        <family val="1"/>
      </rPr>
      <t>INTERNA
/
EXTERNA</t>
    </r>
  </si>
  <si>
    <t>DETALHAMENTO</t>
  </si>
  <si>
    <r>
      <rPr>
        <b/>
        <sz val="10"/>
        <rFont val="Times New Roman"/>
        <family val="1"/>
      </rPr>
      <t>PADRÃO
M²</t>
    </r>
  </si>
  <si>
    <r>
      <rPr>
        <b/>
        <sz val="10"/>
        <rFont val="Times New Roman"/>
        <family val="1"/>
      </rPr>
      <t>EFETIVA
M²</t>
    </r>
  </si>
  <si>
    <t>INTERNA</t>
  </si>
  <si>
    <t>PISO FRIO</t>
  </si>
  <si>
    <t>800 a 1200</t>
  </si>
  <si>
    <t>BANHEIROS</t>
  </si>
  <si>
    <t>200 a 300</t>
  </si>
  <si>
    <t>EXTERNA</t>
  </si>
  <si>
    <t>ESQUADRIAS EXTERNAS - FACE INTERNA</t>
  </si>
  <si>
    <t>300 a 380</t>
  </si>
  <si>
    <t>ESQUADRIAS EXTERNA – FACE EXTERNA</t>
  </si>
  <si>
    <t>PÁTIOS E ÁREAS VERDES COM ALTA FREQUÊNCIA</t>
  </si>
  <si>
    <t>1800 a 2700</t>
  </si>
  <si>
    <t>TOTAL DE SERVENTES ESTIMADOS</t>
  </si>
  <si>
    <t>ITEM</t>
  </si>
  <si>
    <t>CARGO</t>
  </si>
  <si>
    <t>QTDE.</t>
  </si>
  <si>
    <t>SALÁRIO-BASE (R$)</t>
  </si>
  <si>
    <t>Copeira</t>
  </si>
  <si>
    <t>----</t>
  </si>
  <si>
    <t>Recepcionista</t>
  </si>
  <si>
    <t>Mensageiro</t>
  </si>
  <si>
    <t>Artífice</t>
  </si>
  <si>
    <t>TOTAL DE PRESTADORES</t>
  </si>
  <si>
    <t>VALOR UNITARIO</t>
  </si>
  <si>
    <t>Macacão de segurança super shield ( 2 peças por semestre)</t>
  </si>
  <si>
    <t xml:space="preserve">VALOR TOTAL ANUAL </t>
  </si>
  <si>
    <t>VALOR POR FUNCIONARIO</t>
  </si>
  <si>
    <t>2 - ÁREA INTERNA - PATIO E AREAS VERDES DE ALTA FREQUENCIA ( PRODUTIVIDADE 2.700 m² )</t>
  </si>
  <si>
    <t>Artifice</t>
  </si>
  <si>
    <t>Saco de Lixo (100 litros) Saco c/5un</t>
  </si>
  <si>
    <t>VALOR TOTAL</t>
  </si>
  <si>
    <t>utensilio</t>
  </si>
  <si>
    <t>Kit para Jardinagem (incluindo telas de proteção)</t>
  </si>
  <si>
    <t xml:space="preserve">Vida util </t>
  </si>
  <si>
    <t xml:space="preserve">Valor total </t>
  </si>
  <si>
    <t xml:space="preserve">Valor total  </t>
  </si>
  <si>
    <t xml:space="preserve">Valor unitario </t>
  </si>
  <si>
    <t>Valor por funcionario</t>
  </si>
  <si>
    <t xml:space="preserve">VALOR TOTAL </t>
  </si>
  <si>
    <t xml:space="preserve">VALOR POR FUNCIONARIO </t>
  </si>
  <si>
    <t xml:space="preserve">CUSTO POR EMPREGADO </t>
  </si>
  <si>
    <t>PROPOSTA DE PREÇO</t>
  </si>
  <si>
    <t>Ao</t>
  </si>
  <si>
    <t>Prezados Senhores,</t>
  </si>
  <si>
    <t>Objeto:</t>
  </si>
  <si>
    <t xml:space="preserve"> </t>
  </si>
  <si>
    <t xml:space="preserve">TOTAL ANUAL </t>
  </si>
  <si>
    <t>A presente licitação tem por objeto a Contratação de empresa especializada na prestação de serviços comuns de natureza contínua e deexecução indireta, sob o regime de empreitada por preço global, de limpeza, higienização, manutenção, copeiragem, apoio administrativo e conservação dasdependências da Subseção Judiciária de Tabatinga, e respectivos bens móveis, com o fornecimento de mão-de-obra e de materiais, saneantes domissanitários,equipamentos, ferramentas e utensílios de boa qualidade e em quantidades necessárias à perfeita execução dos serviços, com observância das recomendaçõesaceitas pela boa técnica, das normas de segurança, higiene, qualidade e proteção ao meio ambiente e demais normas e legislações pertinentes, paraproporcionar adequadas condições de limpeza, higiene, salubridade, organização e bem-estar aos magistrados e servidores no desempenho de suas atividades e ao público em geral da referida Subseção Judiciária, bem como a conservação do patrimônio público, de acordo com os termos e disposições estipulados noTermo de Referência da Contratação (Anexo I deste edital).</t>
  </si>
  <si>
    <t>A empresa Limpar Limpeza e Conservação Ltda, inscrita no CNPJ nº 08.775.721/0001-85, com sede na Rua José Marcelino de Oliveira nº 2 Passagem Bom Jardim Bairro: Centro, Ananindeua PA, submete a V.Sa. nossa Proposta para a execução dos serviços de Apoio Administrativo  e Limpeza e Conservação.</t>
  </si>
  <si>
    <t>3. Declaramos que no preços acima ofertado(s), estão inclusos todos os custos indiretos tais como: impostos, taxas, fretes, seguro etc.</t>
  </si>
  <si>
    <t>4. Prazo do inicio dos serviços: Imediatamente a data da assinatura do Termo de Contrato.</t>
  </si>
  <si>
    <r>
      <t xml:space="preserve">5. </t>
    </r>
    <r>
      <rPr>
        <sz val="12"/>
        <color rgb="FF000000"/>
        <rFont val="Arial"/>
        <family val="2"/>
      </rPr>
      <t>Prazo de garantia dos Serviços: Estipulado conforme cada item, inclusive com a apresentação do respectivo termo, a ser entregue por ocasião do adimplemento da obrigação.</t>
    </r>
  </si>
  <si>
    <t>6. Declaramos que concordamos com todas as cláusulas e condições estabelecidas no Edital e em seus anexos e que o serviço ofertado atende integralmente as especificações técnicas mínimas, constantes da relação dos anexos ao presente Edital.</t>
  </si>
  <si>
    <t>7. Declaramos conhecer a legislação de regência desta licitação e que os serviços/bens serão
fornecidos de acordo com as condições estabelecidas neste Edital, que conhecemos e aceitamos em
todos os seus termos, inclusive quanto ao pagamento e outros.</t>
  </si>
  <si>
    <t>DADOS DA EMPRESA:</t>
  </si>
  <si>
    <r>
      <t>Razão Social:</t>
    </r>
    <r>
      <rPr>
        <sz val="12"/>
        <color theme="1"/>
        <rFont val="Arial"/>
        <family val="2"/>
      </rPr>
      <t xml:space="preserve"> Limpar Limpeza e Conservação Ltda</t>
    </r>
  </si>
  <si>
    <r>
      <t>CNPJ:</t>
    </r>
    <r>
      <rPr>
        <sz val="12"/>
        <color theme="1"/>
        <rFont val="Arial"/>
        <family val="2"/>
      </rPr>
      <t xml:space="preserve"> 08.775.721/0001-85</t>
    </r>
  </si>
  <si>
    <r>
      <t>Inscrição Municipal:</t>
    </r>
    <r>
      <rPr>
        <sz val="12"/>
        <color theme="1"/>
        <rFont val="Arial"/>
        <family val="2"/>
      </rPr>
      <t xml:space="preserve"> 27952    </t>
    </r>
  </si>
  <si>
    <r>
      <t xml:space="preserve">Inscrição Estadual: </t>
    </r>
    <r>
      <rPr>
        <sz val="12"/>
        <color theme="1"/>
        <rFont val="Arial"/>
        <family val="2"/>
      </rPr>
      <t>15260981-4</t>
    </r>
  </si>
  <si>
    <r>
      <t>Endereço:</t>
    </r>
    <r>
      <rPr>
        <sz val="12"/>
        <color theme="1"/>
        <rFont val="Arial"/>
        <family val="2"/>
      </rPr>
      <t xml:space="preserve"> Rua José Marcelino de Oliveira nº 02 Passagem Bom Jardim Bairro: Centro, Ananindeua -PA CEP: 67.030-170</t>
    </r>
  </si>
  <si>
    <r>
      <rPr>
        <b/>
        <sz val="12"/>
        <rFont val="Arial"/>
        <family val="2"/>
      </rPr>
      <t xml:space="preserve">Telefone: </t>
    </r>
    <r>
      <rPr>
        <u/>
        <sz val="12"/>
        <color theme="10"/>
        <rFont val="Arial"/>
        <family val="2"/>
      </rPr>
      <t>(91) 3282-0822  CELULAR: (91) 98402-1696  E-MAIL: comercial_limpar@hotmail.com</t>
    </r>
  </si>
  <si>
    <t>Dados Bancários:</t>
  </si>
  <si>
    <r>
      <t xml:space="preserve">Banco: </t>
    </r>
    <r>
      <rPr>
        <sz val="12"/>
        <color theme="1"/>
        <rFont val="Arial"/>
        <family val="2"/>
      </rPr>
      <t>CAIXA ECONOMICA FEDERAL   Agência: 1749 C/C: 2525-9</t>
    </r>
  </si>
  <si>
    <t>DADOS DOS REPRESENTANTES LEGAIS:</t>
  </si>
  <si>
    <r>
      <t>Representante Legal:</t>
    </r>
    <r>
      <rPr>
        <sz val="12"/>
        <color theme="1"/>
        <rFont val="Arial"/>
        <family val="2"/>
      </rPr>
      <t xml:space="preserve"> Igor Cesar Silva Furriel       </t>
    </r>
    <r>
      <rPr>
        <b/>
        <sz val="12"/>
        <color theme="1"/>
        <rFont val="Arial"/>
        <family val="2"/>
      </rPr>
      <t>RG:</t>
    </r>
    <r>
      <rPr>
        <sz val="12"/>
        <color theme="1"/>
        <rFont val="Arial"/>
        <family val="2"/>
      </rPr>
      <t xml:space="preserve"> 4265115      </t>
    </r>
    <r>
      <rPr>
        <b/>
        <sz val="12"/>
        <color theme="1"/>
        <rFont val="Arial"/>
        <family val="2"/>
      </rPr>
      <t>CPF</t>
    </r>
    <r>
      <rPr>
        <sz val="12"/>
        <color theme="1"/>
        <rFont val="Arial"/>
        <family val="2"/>
      </rPr>
      <t>: 873.992.612-53</t>
    </r>
  </si>
  <si>
    <r>
      <t>Função:</t>
    </r>
    <r>
      <rPr>
        <sz val="12"/>
        <color theme="1"/>
        <rFont val="Arial"/>
        <family val="2"/>
      </rPr>
      <t xml:space="preserve"> Sócio e Administrador</t>
    </r>
  </si>
  <si>
    <r>
      <t>Representante Legal:</t>
    </r>
    <r>
      <rPr>
        <sz val="12"/>
        <color theme="1"/>
        <rFont val="Arial"/>
        <family val="2"/>
      </rPr>
      <t xml:space="preserve"> Júlio Cesar Soares Furriel   </t>
    </r>
    <r>
      <rPr>
        <b/>
        <sz val="12"/>
        <color theme="1"/>
        <rFont val="Arial"/>
        <family val="2"/>
      </rPr>
      <t>RG:</t>
    </r>
    <r>
      <rPr>
        <sz val="12"/>
        <color theme="1"/>
        <rFont val="Arial"/>
        <family val="2"/>
      </rPr>
      <t xml:space="preserve"> 1783457    </t>
    </r>
    <r>
      <rPr>
        <b/>
        <sz val="12"/>
        <color theme="1"/>
        <rFont val="Arial"/>
        <family val="2"/>
      </rPr>
      <t>CPF:</t>
    </r>
    <r>
      <rPr>
        <sz val="12"/>
        <color theme="1"/>
        <rFont val="Arial"/>
        <family val="2"/>
      </rPr>
      <t xml:space="preserve"> 522.385.207-91.</t>
    </r>
  </si>
  <si>
    <r>
      <t>FUNÇÃO:</t>
    </r>
    <r>
      <rPr>
        <sz val="12"/>
        <color theme="1"/>
        <rFont val="Arial"/>
        <family val="2"/>
      </rPr>
      <t xml:space="preserve"> Socio e Administrador</t>
    </r>
  </si>
  <si>
    <r>
      <t>Endereço Comercial:</t>
    </r>
    <r>
      <rPr>
        <sz val="12"/>
        <color theme="1"/>
        <rFont val="Arial"/>
        <family val="2"/>
      </rPr>
      <t xml:space="preserve"> Avenida Governador Hélio da Mota Gueiros, nº 135, Condomínio Villa Firenze, Rua Cecilia, Quadra 16, Casa 02, Bairro: Quarenta Horas (Coqueiro), Ananindeua/PA.</t>
    </r>
  </si>
  <si>
    <t>Limpar Limpeza e Conservação Ltda</t>
  </si>
  <si>
    <t>Júlio Cesar Soares Furriel</t>
  </si>
  <si>
    <t>Diretor</t>
  </si>
  <si>
    <t>CPF: 522.385.207-91</t>
  </si>
  <si>
    <t>SEÇÃO JUDICIÁRIA DO AMAZONAS</t>
  </si>
  <si>
    <t>Ref: Edital do Pregão Eletrônico nº 3/2021</t>
  </si>
  <si>
    <t>Processo: nº 0001168-24.2020.4.01.8002</t>
  </si>
  <si>
    <t>O valor Global do serviço é de R$ 442.857,83 (Quatrocentos e Quarenta e Dois Mil Oitocentos e Cinquenta e Sete Mil e Oitenta e três Centavos.</t>
  </si>
  <si>
    <t>Ananindeua, 14 de Junho  de 2021.</t>
  </si>
  <si>
    <t>Manutenção de equipamento</t>
  </si>
  <si>
    <t>Valor de manutenção</t>
  </si>
  <si>
    <t xml:space="preserve">Total </t>
  </si>
  <si>
    <t>Depreciação</t>
  </si>
  <si>
    <t>Valor com depreciação</t>
  </si>
  <si>
    <t>MANUTENÇÃO+DEPRECIAÇÃO</t>
  </si>
  <si>
    <t>NUMERO DE FUNCIONARIOS</t>
  </si>
  <si>
    <t>cesta Basica</t>
  </si>
  <si>
    <t xml:space="preserve">Assistencia Social </t>
  </si>
  <si>
    <t>Qualificação proficional</t>
  </si>
  <si>
    <t>POR EXTENSO</t>
  </si>
  <si>
    <t>Quatrocentos e Quinze Mil Duzentos e Cinquenta e Nove Reais e Cinquenta e Seis Centavos.</t>
  </si>
  <si>
    <t>8.Prazo de execução do serviço a ser contratado, qual seja, 12 (doze) meses, podendo ser prorrogado por iguais esucessivos períodos até o limite de 60 (sessenta) meses, incluindo o primeiro ano de vigência, nos termos do artigo 57, II, da Lei nº 8.666/93;</t>
  </si>
  <si>
    <t>2. Declaramos que a validade desta proposta é de 120 (cento e vinte) dias a contar com a data de sua entrega.</t>
  </si>
  <si>
    <t xml:space="preserve"> - parte </t>
  </si>
</sst>
</file>

<file path=xl/styles.xml><?xml version="1.0" encoding="utf-8"?>
<styleSheet xmlns="http://schemas.openxmlformats.org/spreadsheetml/2006/main">
  <numFmts count="9">
    <numFmt numFmtId="164" formatCode="_-&quot;R$&quot;\ * #,##0.00_-;\-&quot;R$&quot;\ * #,##0.00_-;_-&quot;R$&quot;\ * &quot;-&quot;??_-;_-@_-"/>
    <numFmt numFmtId="165" formatCode="00"/>
    <numFmt numFmtId="166" formatCode="0.000%"/>
    <numFmt numFmtId="167" formatCode="&quot;R$ &quot;#,##0.00"/>
    <numFmt numFmtId="168" formatCode="&quot;R$&quot;\ #,##0.00"/>
    <numFmt numFmtId="169" formatCode="0.0000%"/>
    <numFmt numFmtId="170" formatCode="0.0000000"/>
    <numFmt numFmtId="171" formatCode="_-&quot;R$&quot;\ * #,##0.00_-;\-&quot;R$&quot;\ * #,##0.00_-;_-&quot;R$&quot;\ * &quot;-&quot;???????_-;_-@_-"/>
    <numFmt numFmtId="172" formatCode="#,##0_ ;\-#,##0\ "/>
  </numFmts>
  <fonts count="27">
    <font>
      <sz val="10"/>
      <color rgb="FF000000"/>
      <name val="Times New Roman"/>
      <charset val="204"/>
    </font>
    <font>
      <b/>
      <sz val="12"/>
      <name val="Times New Roman"/>
    </font>
    <font>
      <sz val="12"/>
      <name val="Times New Roman"/>
    </font>
    <font>
      <sz val="12"/>
      <color rgb="FF000000"/>
      <name val="Times New Roman"/>
      <family val="2"/>
    </font>
    <font>
      <b/>
      <sz val="12"/>
      <color rgb="FF000000"/>
      <name val="Times New Roman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/>
      <sz val="12"/>
      <name val="Times New Roman"/>
      <family val="1"/>
    </font>
    <font>
      <b/>
      <u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u/>
      <sz val="10"/>
      <color theme="10"/>
      <name val="Times New Roman"/>
      <charset val="204"/>
    </font>
    <font>
      <sz val="10"/>
      <color rgb="FF000000"/>
      <name val="Times New Roman"/>
      <charset val="204"/>
    </font>
    <font>
      <sz val="10"/>
      <name val="Arial"/>
      <family val="2"/>
      <charset val="1"/>
    </font>
    <font>
      <sz val="12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b/>
      <sz val="10"/>
      <color rgb="FFFF0000"/>
      <name val="Arial"/>
      <family val="2"/>
      <charset val="1"/>
    </font>
    <font>
      <sz val="12"/>
      <color rgb="FFFF0000"/>
      <name val="Arial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2"/>
      <color theme="1"/>
      <name val="Arial"/>
      <family val="2"/>
    </font>
    <font>
      <b/>
      <sz val="12"/>
      <color rgb="FF000000"/>
      <name val="Arial"/>
      <family val="2"/>
    </font>
    <font>
      <b/>
      <u/>
      <sz val="12"/>
      <color theme="1"/>
      <name val="Arial"/>
      <family val="2"/>
    </font>
    <font>
      <u/>
      <sz val="12"/>
      <color theme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rgb="FF92D050"/>
        <bgColor rgb="FFFFFFCC"/>
      </patternFill>
    </fill>
    <fill>
      <patternFill patternType="solid">
        <fgColor theme="4" tint="0.79998168889431442"/>
        <bgColor rgb="FFFFFFCC"/>
      </patternFill>
    </fill>
    <fill>
      <patternFill patternType="solid">
        <fgColor theme="0" tint="-4.9989318521683403E-2"/>
        <bgColor rgb="FFFFFFCC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2B2B2B"/>
      </left>
      <right style="thin">
        <color rgb="FF2B2B2B"/>
      </right>
      <top style="thin">
        <color rgb="FF2B2B2B"/>
      </top>
      <bottom style="thin">
        <color rgb="FF2B2B2B"/>
      </bottom>
      <diagonal/>
    </border>
    <border>
      <left style="thin">
        <color rgb="FF2B2B2B"/>
      </left>
      <right/>
      <top style="thin">
        <color rgb="FF2B2B2B"/>
      </top>
      <bottom style="thin">
        <color rgb="FF2B2B2B"/>
      </bottom>
      <diagonal/>
    </border>
    <border>
      <left/>
      <right style="thin">
        <color rgb="FF2B2B2B"/>
      </right>
      <top style="thin">
        <color rgb="FF2B2B2B"/>
      </top>
      <bottom style="thin">
        <color rgb="FF2B2B2B"/>
      </bottom>
      <diagonal/>
    </border>
    <border>
      <left style="thin">
        <color rgb="FF2B2B2B"/>
      </left>
      <right style="thin">
        <color rgb="FF808080"/>
      </right>
      <top style="thin">
        <color rgb="FF2B2B2B"/>
      </top>
      <bottom style="thin">
        <color rgb="FF2B2B2B"/>
      </bottom>
      <diagonal/>
    </border>
    <border>
      <left/>
      <right/>
      <top style="thin">
        <color rgb="FF2B2B2B"/>
      </top>
      <bottom style="thin">
        <color rgb="FF2B2B2B"/>
      </bottom>
      <diagonal/>
    </border>
    <border>
      <left/>
      <right style="thin">
        <color rgb="FF808080"/>
      </right>
      <top style="thin">
        <color rgb="FF2B2B2B"/>
      </top>
      <bottom style="thin">
        <color rgb="FF2B2B2B"/>
      </bottom>
      <diagonal/>
    </border>
    <border>
      <left style="thin">
        <color rgb="FF2B2B2B"/>
      </left>
      <right style="thin">
        <color rgb="FF2B2B2B"/>
      </right>
      <top style="thin">
        <color rgb="FF2B2B2B"/>
      </top>
      <bottom style="thin">
        <color rgb="FF808080"/>
      </bottom>
      <diagonal/>
    </border>
    <border>
      <left style="thin">
        <color rgb="FF2B2B2B"/>
      </left>
      <right/>
      <top style="thin">
        <color rgb="FF2B2B2B"/>
      </top>
      <bottom style="thin">
        <color rgb="FF808080"/>
      </bottom>
      <diagonal/>
    </border>
    <border>
      <left/>
      <right/>
      <top style="thin">
        <color rgb="FF2B2B2B"/>
      </top>
      <bottom style="thin">
        <color rgb="FF808080"/>
      </bottom>
      <diagonal/>
    </border>
    <border>
      <left/>
      <right style="thin">
        <color rgb="FF2B2B2B"/>
      </right>
      <top style="thin">
        <color rgb="FF2B2B2B"/>
      </top>
      <bottom style="thin">
        <color rgb="FF808080"/>
      </bottom>
      <diagonal/>
    </border>
    <border>
      <left style="thin">
        <color rgb="FF2B2B2B"/>
      </left>
      <right style="thin">
        <color rgb="FF808080"/>
      </right>
      <top style="thin">
        <color rgb="FF2B2B2B"/>
      </top>
      <bottom style="thin">
        <color rgb="FF808080"/>
      </bottom>
      <diagonal/>
    </border>
    <border>
      <left/>
      <right style="thin">
        <color rgb="FF808080"/>
      </right>
      <top style="thin">
        <color rgb="FF2B2B2B"/>
      </top>
      <bottom style="thin">
        <color rgb="FF808080"/>
      </bottom>
      <diagonal/>
    </border>
    <border>
      <left style="thin">
        <color rgb="FF2B2B2B"/>
      </left>
      <right style="thin">
        <color rgb="FF2B2B2B"/>
      </right>
      <top style="thin">
        <color rgb="FF2B2B2B"/>
      </top>
      <bottom/>
      <diagonal/>
    </border>
    <border>
      <left style="thin">
        <color rgb="FF2B2B2B"/>
      </left>
      <right/>
      <top style="thin">
        <color rgb="FF2B2B2B"/>
      </top>
      <bottom/>
      <diagonal/>
    </border>
    <border>
      <left/>
      <right/>
      <top style="thin">
        <color rgb="FF2B2B2B"/>
      </top>
      <bottom/>
      <diagonal/>
    </border>
    <border>
      <left/>
      <right style="thin">
        <color rgb="FF2B2B2B"/>
      </right>
      <top style="thin">
        <color rgb="FF2B2B2B"/>
      </top>
      <bottom/>
      <diagonal/>
    </border>
    <border>
      <left style="thin">
        <color rgb="FF2B2B2B"/>
      </left>
      <right style="thin">
        <color rgb="FF808080"/>
      </right>
      <top style="thin">
        <color rgb="FF2B2B2B"/>
      </top>
      <bottom/>
      <diagonal/>
    </border>
    <border>
      <left style="thin">
        <color rgb="FF2B2B2B"/>
      </left>
      <right/>
      <top/>
      <bottom style="thin">
        <color rgb="FF808080"/>
      </bottom>
      <diagonal/>
    </border>
    <border>
      <left/>
      <right style="thin">
        <color rgb="FF2B2B2B"/>
      </right>
      <top/>
      <bottom style="thin">
        <color rgb="FF808080"/>
      </bottom>
      <diagonal/>
    </border>
    <border>
      <left style="thin">
        <color rgb="FF2B2B2B"/>
      </left>
      <right style="thin">
        <color rgb="FF2B2B2B"/>
      </right>
      <top/>
      <bottom style="thin">
        <color rgb="FF2B2B2B"/>
      </bottom>
      <diagonal/>
    </border>
    <border>
      <left style="thin">
        <color rgb="FF2B2B2B"/>
      </left>
      <right style="thin">
        <color rgb="FF808080"/>
      </right>
      <top/>
      <bottom style="thin">
        <color rgb="FF2B2B2B"/>
      </bottom>
      <diagonal/>
    </border>
    <border>
      <left style="thin">
        <color rgb="FF2B2B2B"/>
      </left>
      <right/>
      <top/>
      <bottom style="thin">
        <color rgb="FF2B2B2B"/>
      </bottom>
      <diagonal/>
    </border>
    <border>
      <left/>
      <right/>
      <top/>
      <bottom style="thin">
        <color rgb="FF2B2B2B"/>
      </bottom>
      <diagonal/>
    </border>
    <border>
      <left/>
      <right style="thin">
        <color rgb="FF2B2B2B"/>
      </right>
      <top/>
      <bottom style="thin">
        <color rgb="FF2B2B2B"/>
      </bottom>
      <diagonal/>
    </border>
    <border>
      <left/>
      <right style="thin">
        <color rgb="FF808080"/>
      </right>
      <top style="thin">
        <color rgb="FF2B2B2B"/>
      </top>
      <bottom/>
      <diagonal/>
    </border>
    <border>
      <left/>
      <right style="thin">
        <color rgb="FF808080"/>
      </right>
      <top/>
      <bottom style="thin">
        <color rgb="FF2B2B2B"/>
      </bottom>
      <diagonal/>
    </border>
    <border>
      <left style="thin">
        <color rgb="FF808080"/>
      </left>
      <right style="thin">
        <color rgb="FF2B2B2B"/>
      </right>
      <top style="thin">
        <color rgb="FF2B2B2B"/>
      </top>
      <bottom/>
      <diagonal/>
    </border>
    <border>
      <left style="thin">
        <color rgb="FF808080"/>
      </left>
      <right style="thin">
        <color rgb="FF2B2B2B"/>
      </right>
      <top/>
      <bottom style="thin">
        <color rgb="FF2B2B2B"/>
      </bottom>
      <diagonal/>
    </border>
    <border>
      <left style="thin">
        <color rgb="FF808080"/>
      </left>
      <right style="thin">
        <color rgb="FF808080"/>
      </right>
      <top style="thin">
        <color rgb="FF2B2B2B"/>
      </top>
      <bottom/>
      <diagonal/>
    </border>
    <border>
      <left style="thin">
        <color rgb="FF808080"/>
      </left>
      <right style="thin">
        <color rgb="FF808080"/>
      </right>
      <top/>
      <bottom style="thin">
        <color rgb="FF2B2B2B"/>
      </bottom>
      <diagonal/>
    </border>
    <border>
      <left style="thin">
        <color rgb="FF808080"/>
      </left>
      <right style="thin">
        <color rgb="FF2B2B2B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2B2B2B"/>
      </left>
      <right style="thin">
        <color rgb="FF2B2B2B"/>
      </right>
      <top/>
      <bottom/>
      <diagonal/>
    </border>
    <border>
      <left style="thin">
        <color rgb="FF2B2B2B"/>
      </left>
      <right style="thin">
        <color rgb="FF808080"/>
      </right>
      <top/>
      <bottom/>
      <diagonal/>
    </border>
  </borders>
  <cellStyleXfs count="5">
    <xf numFmtId="0" fontId="0" fillId="0" borderId="0"/>
    <xf numFmtId="0" fontId="12" fillId="0" borderId="0" applyNumberFormat="0" applyFill="0" applyBorder="0" applyAlignment="0" applyProtection="0"/>
    <xf numFmtId="164" fontId="13" fillId="0" borderId="0" applyFont="0" applyFill="0" applyBorder="0" applyAlignment="0" applyProtection="0"/>
    <xf numFmtId="0" fontId="14" fillId="0" borderId="0"/>
    <xf numFmtId="9" fontId="14" fillId="0" borderId="0" applyBorder="0" applyProtection="0"/>
  </cellStyleXfs>
  <cellXfs count="419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 inden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 indent="2"/>
    </xf>
    <xf numFmtId="0" fontId="0" fillId="0" borderId="4" xfId="0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top" wrapText="1"/>
    </xf>
    <xf numFmtId="1" fontId="3" fillId="0" borderId="1" xfId="0" applyNumberFormat="1" applyFont="1" applyFill="1" applyBorder="1" applyAlignment="1">
      <alignment horizontal="center" vertical="top" shrinkToFit="1"/>
    </xf>
    <xf numFmtId="0" fontId="0" fillId="0" borderId="1" xfId="0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top" wrapText="1"/>
    </xf>
    <xf numFmtId="1" fontId="3" fillId="0" borderId="1" xfId="0" applyNumberFormat="1" applyFont="1" applyFill="1" applyBorder="1" applyAlignment="1">
      <alignment horizontal="right" vertical="top" indent="1" shrinkToFit="1"/>
    </xf>
    <xf numFmtId="0" fontId="1" fillId="0" borderId="4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wrapText="1"/>
    </xf>
    <xf numFmtId="165" fontId="3" fillId="0" borderId="1" xfId="0" applyNumberFormat="1" applyFont="1" applyFill="1" applyBorder="1" applyAlignment="1">
      <alignment horizontal="center" vertical="top" shrinkToFit="1"/>
    </xf>
    <xf numFmtId="1" fontId="3" fillId="0" borderId="2" xfId="0" applyNumberFormat="1" applyFont="1" applyFill="1" applyBorder="1" applyAlignment="1">
      <alignment horizontal="center" vertical="top" shrinkToFit="1"/>
    </xf>
    <xf numFmtId="1" fontId="3" fillId="0" borderId="20" xfId="0" applyNumberFormat="1" applyFont="1" applyFill="1" applyBorder="1" applyAlignment="1">
      <alignment horizontal="center" vertical="top" shrinkToFit="1"/>
    </xf>
    <xf numFmtId="0" fontId="2" fillId="0" borderId="20" xfId="0" applyFont="1" applyFill="1" applyBorder="1" applyAlignment="1">
      <alignment horizontal="left" vertical="top" wrapText="1"/>
    </xf>
    <xf numFmtId="165" fontId="3" fillId="0" borderId="2" xfId="0" applyNumberFormat="1" applyFont="1" applyFill="1" applyBorder="1" applyAlignment="1">
      <alignment horizontal="center" vertical="top" shrinkToFit="1"/>
    </xf>
    <xf numFmtId="1" fontId="3" fillId="0" borderId="13" xfId="0" applyNumberFormat="1" applyFont="1" applyFill="1" applyBorder="1" applyAlignment="1">
      <alignment horizontal="center" vertical="top" shrinkToFit="1"/>
    </xf>
    <xf numFmtId="1" fontId="3" fillId="0" borderId="14" xfId="0" applyNumberFormat="1" applyFont="1" applyFill="1" applyBorder="1" applyAlignment="1">
      <alignment horizontal="center" vertical="top" shrinkToFit="1"/>
    </xf>
    <xf numFmtId="0" fontId="2" fillId="0" borderId="13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1" fontId="3" fillId="0" borderId="1" xfId="0" applyNumberFormat="1" applyFont="1" applyFill="1" applyBorder="1" applyAlignment="1">
      <alignment horizontal="right" vertical="top" indent="2" shrinkToFit="1"/>
    </xf>
    <xf numFmtId="165" fontId="3" fillId="0" borderId="13" xfId="0" applyNumberFormat="1" applyFont="1" applyFill="1" applyBorder="1" applyAlignment="1">
      <alignment horizontal="center" vertical="top" shrinkToFit="1"/>
    </xf>
    <xf numFmtId="165" fontId="3" fillId="0" borderId="1" xfId="0" applyNumberFormat="1" applyFont="1" applyFill="1" applyBorder="1" applyAlignment="1">
      <alignment horizontal="right" vertical="top" indent="2" shrinkToFit="1"/>
    </xf>
    <xf numFmtId="0" fontId="0" fillId="0" borderId="17" xfId="0" applyFill="1" applyBorder="1" applyAlignment="1">
      <alignment horizontal="center" vertical="top" wrapText="1"/>
    </xf>
    <xf numFmtId="165" fontId="3" fillId="0" borderId="20" xfId="0" applyNumberFormat="1" applyFont="1" applyFill="1" applyBorder="1" applyAlignment="1">
      <alignment horizontal="right" vertical="top" indent="2" shrinkToFit="1"/>
    </xf>
    <xf numFmtId="0" fontId="15" fillId="0" borderId="0" xfId="3" applyFont="1"/>
    <xf numFmtId="2" fontId="15" fillId="0" borderId="0" xfId="3" applyNumberFormat="1" applyFont="1"/>
    <xf numFmtId="0" fontId="16" fillId="0" borderId="32" xfId="3" applyFont="1" applyBorder="1" applyAlignment="1">
      <alignment horizontal="center" vertical="center" wrapText="1"/>
    </xf>
    <xf numFmtId="0" fontId="15" fillId="0" borderId="32" xfId="3" applyFont="1" applyBorder="1" applyAlignment="1">
      <alignment horizontal="center" vertical="center" wrapText="1"/>
    </xf>
    <xf numFmtId="0" fontId="15" fillId="0" borderId="32" xfId="3" applyFont="1" applyBorder="1" applyAlignment="1">
      <alignment horizontal="center"/>
    </xf>
    <xf numFmtId="2" fontId="16" fillId="0" borderId="32" xfId="3" applyNumberFormat="1" applyFont="1" applyBorder="1" applyAlignment="1">
      <alignment horizontal="center" vertical="center" wrapText="1"/>
    </xf>
    <xf numFmtId="168" fontId="15" fillId="0" borderId="32" xfId="3" applyNumberFormat="1" applyFont="1" applyBorder="1" applyAlignment="1">
      <alignment horizontal="center" vertical="center"/>
    </xf>
    <xf numFmtId="10" fontId="15" fillId="0" borderId="32" xfId="3" applyNumberFormat="1" applyFont="1" applyBorder="1" applyAlignment="1">
      <alignment horizontal="center" vertical="center"/>
    </xf>
    <xf numFmtId="0" fontId="15" fillId="0" borderId="32" xfId="3" applyFont="1" applyBorder="1"/>
    <xf numFmtId="2" fontId="15" fillId="3" borderId="32" xfId="3" applyNumberFormat="1" applyFont="1" applyFill="1" applyBorder="1"/>
    <xf numFmtId="0" fontId="15" fillId="0" borderId="32" xfId="3" applyFont="1" applyBorder="1" applyAlignment="1">
      <alignment vertical="center" wrapText="1"/>
    </xf>
    <xf numFmtId="168" fontId="16" fillId="4" borderId="32" xfId="3" applyNumberFormat="1" applyFont="1" applyFill="1" applyBorder="1" applyAlignment="1">
      <alignment horizontal="center" vertical="center" wrapText="1"/>
    </xf>
    <xf numFmtId="0" fontId="16" fillId="0" borderId="32" xfId="3" applyFont="1" applyBorder="1" applyAlignment="1">
      <alignment horizontal="center" vertical="center"/>
    </xf>
    <xf numFmtId="2" fontId="16" fillId="0" borderId="32" xfId="3" applyNumberFormat="1" applyFont="1" applyBorder="1" applyAlignment="1">
      <alignment horizontal="center" vertical="center"/>
    </xf>
    <xf numFmtId="0" fontId="15" fillId="0" borderId="32" xfId="3" applyFont="1" applyBorder="1" applyAlignment="1">
      <alignment horizontal="center" vertical="center"/>
    </xf>
    <xf numFmtId="10" fontId="15" fillId="0" borderId="32" xfId="4" applyNumberFormat="1" applyFont="1" applyBorder="1" applyAlignment="1" applyProtection="1">
      <alignment horizontal="center" vertical="center" wrapText="1"/>
    </xf>
    <xf numFmtId="10" fontId="16" fillId="0" borderId="32" xfId="3" applyNumberFormat="1" applyFont="1" applyBorder="1" applyAlignment="1">
      <alignment horizontal="center" vertical="center"/>
    </xf>
    <xf numFmtId="168" fontId="16" fillId="0" borderId="32" xfId="3" applyNumberFormat="1" applyFont="1" applyBorder="1" applyAlignment="1">
      <alignment horizontal="center" vertical="center"/>
    </xf>
    <xf numFmtId="10" fontId="16" fillId="5" borderId="32" xfId="3" applyNumberFormat="1" applyFont="1" applyFill="1" applyBorder="1" applyAlignment="1">
      <alignment horizontal="center" vertical="center"/>
    </xf>
    <xf numFmtId="164" fontId="16" fillId="5" borderId="32" xfId="2" applyFont="1" applyFill="1" applyBorder="1" applyAlignment="1">
      <alignment horizontal="center" vertical="center"/>
    </xf>
    <xf numFmtId="169" fontId="16" fillId="0" borderId="32" xfId="3" applyNumberFormat="1" applyFont="1" applyBorder="1" applyAlignment="1">
      <alignment horizontal="center" vertical="center"/>
    </xf>
    <xf numFmtId="0" fontId="16" fillId="0" borderId="37" xfId="3" applyFont="1" applyBorder="1" applyAlignment="1">
      <alignment vertical="center"/>
    </xf>
    <xf numFmtId="0" fontId="16" fillId="0" borderId="0" xfId="3" applyFont="1" applyAlignment="1">
      <alignment vertical="center"/>
    </xf>
    <xf numFmtId="0" fontId="16" fillId="0" borderId="38" xfId="3" applyFont="1" applyBorder="1" applyAlignment="1">
      <alignment vertical="center"/>
    </xf>
    <xf numFmtId="0" fontId="16" fillId="0" borderId="37" xfId="3" applyFont="1" applyBorder="1" applyAlignment="1">
      <alignment horizontal="center" vertical="center"/>
    </xf>
    <xf numFmtId="0" fontId="16" fillId="0" borderId="0" xfId="3" applyFont="1" applyAlignment="1">
      <alignment horizontal="center" vertical="center"/>
    </xf>
    <xf numFmtId="0" fontId="16" fillId="0" borderId="38" xfId="3" applyFont="1" applyBorder="1" applyAlignment="1">
      <alignment horizontal="center" vertical="center"/>
    </xf>
    <xf numFmtId="0" fontId="16" fillId="0" borderId="39" xfId="3" applyFont="1" applyBorder="1" applyAlignment="1">
      <alignment horizontal="center" vertical="center"/>
    </xf>
    <xf numFmtId="0" fontId="16" fillId="0" borderId="40" xfId="3" applyFont="1" applyBorder="1" applyAlignment="1">
      <alignment horizontal="center" vertical="center"/>
    </xf>
    <xf numFmtId="0" fontId="16" fillId="0" borderId="41" xfId="3" applyFont="1" applyBorder="1" applyAlignment="1">
      <alignment horizontal="center" vertical="center"/>
    </xf>
    <xf numFmtId="0" fontId="16" fillId="6" borderId="32" xfId="3" applyFont="1" applyFill="1" applyBorder="1" applyAlignment="1">
      <alignment horizontal="center" vertical="center"/>
    </xf>
    <xf numFmtId="2" fontId="16" fillId="6" borderId="32" xfId="3" applyNumberFormat="1" applyFont="1" applyFill="1" applyBorder="1" applyAlignment="1">
      <alignment horizontal="center" vertical="center" wrapText="1"/>
    </xf>
    <xf numFmtId="164" fontId="15" fillId="0" borderId="32" xfId="2" applyFont="1" applyBorder="1" applyAlignment="1">
      <alignment horizontal="center" vertical="center" wrapText="1"/>
    </xf>
    <xf numFmtId="167" fontId="16" fillId="0" borderId="32" xfId="3" applyNumberFormat="1" applyFont="1" applyBorder="1" applyAlignment="1">
      <alignment horizontal="center" vertical="center"/>
    </xf>
    <xf numFmtId="3" fontId="16" fillId="0" borderId="32" xfId="3" applyNumberFormat="1" applyFont="1" applyBorder="1" applyAlignment="1">
      <alignment horizontal="center" vertical="center"/>
    </xf>
    <xf numFmtId="9" fontId="16" fillId="0" borderId="32" xfId="4" applyFont="1" applyBorder="1" applyAlignment="1" applyProtection="1">
      <alignment horizontal="center" vertical="center"/>
    </xf>
    <xf numFmtId="164" fontId="15" fillId="0" borderId="32" xfId="2" applyFont="1" applyFill="1" applyBorder="1" applyAlignment="1">
      <alignment horizontal="center" vertical="center"/>
    </xf>
    <xf numFmtId="164" fontId="15" fillId="0" borderId="32" xfId="2" applyFont="1" applyFill="1" applyBorder="1" applyAlignment="1">
      <alignment horizontal="right" vertical="center"/>
    </xf>
    <xf numFmtId="164" fontId="15" fillId="0" borderId="32" xfId="2" applyFont="1" applyFill="1" applyBorder="1" applyAlignment="1">
      <alignment horizontal="right" vertical="center" wrapText="1"/>
    </xf>
    <xf numFmtId="164" fontId="16" fillId="0" borderId="32" xfId="2" applyFont="1" applyFill="1" applyBorder="1" applyAlignment="1">
      <alignment horizontal="center" vertical="center"/>
    </xf>
    <xf numFmtId="2" fontId="15" fillId="0" borderId="32" xfId="3" applyNumberFormat="1" applyFont="1" applyBorder="1" applyAlignment="1">
      <alignment horizontal="center" vertical="center"/>
    </xf>
    <xf numFmtId="164" fontId="15" fillId="0" borderId="32" xfId="2" applyFont="1" applyBorder="1" applyAlignment="1">
      <alignment horizontal="center" vertical="center"/>
    </xf>
    <xf numFmtId="10" fontId="15" fillId="0" borderId="32" xfId="3" applyNumberFormat="1" applyFont="1" applyBorder="1" applyAlignment="1">
      <alignment horizontal="center" vertical="center" wrapText="1"/>
    </xf>
    <xf numFmtId="0" fontId="16" fillId="5" borderId="32" xfId="3" applyFont="1" applyFill="1" applyBorder="1" applyAlignment="1">
      <alignment horizontal="center" vertical="center"/>
    </xf>
    <xf numFmtId="0" fontId="16" fillId="7" borderId="32" xfId="3" applyFont="1" applyFill="1" applyBorder="1" applyAlignment="1">
      <alignment horizontal="center" vertical="center"/>
    </xf>
    <xf numFmtId="164" fontId="16" fillId="7" borderId="32" xfId="2" applyFont="1" applyFill="1" applyBorder="1" applyAlignment="1">
      <alignment horizontal="center" vertical="center"/>
    </xf>
    <xf numFmtId="0" fontId="16" fillId="0" borderId="32" xfId="3" applyFont="1" applyBorder="1" applyAlignment="1">
      <alignment horizontal="center"/>
    </xf>
    <xf numFmtId="2" fontId="16" fillId="0" borderId="32" xfId="3" applyNumberFormat="1" applyFont="1" applyBorder="1" applyAlignment="1">
      <alignment horizontal="center"/>
    </xf>
    <xf numFmtId="166" fontId="15" fillId="0" borderId="32" xfId="3" applyNumberFormat="1" applyFont="1" applyBorder="1" applyAlignment="1">
      <alignment horizontal="center" vertical="center"/>
    </xf>
    <xf numFmtId="168" fontId="16" fillId="0" borderId="38" xfId="3" applyNumberFormat="1" applyFont="1" applyBorder="1" applyAlignment="1">
      <alignment horizontal="center" vertical="center"/>
    </xf>
    <xf numFmtId="10" fontId="15" fillId="0" borderId="32" xfId="3" applyNumberFormat="1" applyFont="1" applyBorder="1" applyAlignment="1">
      <alignment vertical="center" wrapText="1"/>
    </xf>
    <xf numFmtId="0" fontId="16" fillId="0" borderId="43" xfId="3" applyFont="1" applyBorder="1" applyAlignment="1">
      <alignment horizontal="center" vertical="center"/>
    </xf>
    <xf numFmtId="2" fontId="16" fillId="0" borderId="43" xfId="3" applyNumberFormat="1" applyFont="1" applyBorder="1" applyAlignment="1">
      <alignment horizontal="center" vertical="center"/>
    </xf>
    <xf numFmtId="168" fontId="15" fillId="0" borderId="32" xfId="3" applyNumberFormat="1" applyFont="1" applyBorder="1" applyAlignment="1">
      <alignment horizontal="center" vertical="center" wrapText="1"/>
    </xf>
    <xf numFmtId="168" fontId="16" fillId="0" borderId="32" xfId="3" applyNumberFormat="1" applyFont="1" applyBorder="1" applyAlignment="1">
      <alignment horizontal="center" vertical="center" wrapText="1"/>
    </xf>
    <xf numFmtId="164" fontId="16" fillId="5" borderId="32" xfId="2" applyFont="1" applyFill="1" applyBorder="1" applyAlignment="1">
      <alignment horizontal="center" vertical="center" wrapText="1"/>
    </xf>
    <xf numFmtId="49" fontId="15" fillId="0" borderId="32" xfId="3" applyNumberFormat="1" applyFont="1" applyBorder="1" applyAlignment="1">
      <alignment horizontal="center" vertical="center" wrapText="1"/>
    </xf>
    <xf numFmtId="164" fontId="15" fillId="0" borderId="32" xfId="2" applyFont="1" applyFill="1" applyBorder="1" applyAlignment="1">
      <alignment horizontal="center"/>
    </xf>
    <xf numFmtId="164" fontId="16" fillId="0" borderId="32" xfId="2" applyFont="1" applyFill="1" applyBorder="1" applyAlignment="1">
      <alignment horizontal="center"/>
    </xf>
    <xf numFmtId="2" fontId="15" fillId="3" borderId="0" xfId="3" applyNumberFormat="1" applyFont="1" applyFill="1"/>
    <xf numFmtId="0" fontId="21" fillId="0" borderId="0" xfId="0" applyFont="1" applyFill="1" applyBorder="1" applyAlignment="1">
      <alignment horizontal="left" vertical="top"/>
    </xf>
    <xf numFmtId="0" fontId="21" fillId="0" borderId="1" xfId="0" applyFont="1" applyFill="1" applyBorder="1" applyAlignment="1">
      <alignment horizontal="center" vertical="top" wrapText="1"/>
    </xf>
    <xf numFmtId="0" fontId="21" fillId="0" borderId="4" xfId="0" applyFont="1" applyFill="1" applyBorder="1" applyAlignment="1">
      <alignment horizontal="center" vertical="top" wrapText="1"/>
    </xf>
    <xf numFmtId="3" fontId="21" fillId="0" borderId="1" xfId="0" applyNumberFormat="1" applyFont="1" applyFill="1" applyBorder="1" applyAlignment="1">
      <alignment horizontal="center" vertical="top" shrinkToFit="1"/>
    </xf>
    <xf numFmtId="0" fontId="5" fillId="0" borderId="1" xfId="0" applyFont="1" applyFill="1" applyBorder="1" applyAlignment="1">
      <alignment horizontal="center" vertical="top" wrapText="1"/>
    </xf>
    <xf numFmtId="1" fontId="21" fillId="0" borderId="1" xfId="0" applyNumberFormat="1" applyFont="1" applyFill="1" applyBorder="1" applyAlignment="1">
      <alignment horizontal="right" vertical="top" indent="2" shrinkToFit="1"/>
    </xf>
    <xf numFmtId="2" fontId="21" fillId="0" borderId="4" xfId="0" applyNumberFormat="1" applyFont="1" applyFill="1" applyBorder="1" applyAlignment="1">
      <alignment horizontal="center" vertical="top" shrinkToFit="1"/>
    </xf>
    <xf numFmtId="1" fontId="21" fillId="0" borderId="1" xfId="0" applyNumberFormat="1" applyFont="1" applyFill="1" applyBorder="1" applyAlignment="1">
      <alignment horizontal="center" vertical="top" shrinkToFit="1"/>
    </xf>
    <xf numFmtId="1" fontId="21" fillId="0" borderId="1" xfId="0" applyNumberFormat="1" applyFont="1" applyFill="1" applyBorder="1" applyAlignment="1">
      <alignment horizontal="right" vertical="top" indent="3" shrinkToFit="1"/>
    </xf>
    <xf numFmtId="2" fontId="21" fillId="0" borderId="4" xfId="0" applyNumberFormat="1" applyFont="1" applyFill="1" applyBorder="1" applyAlignment="1">
      <alignment horizontal="center" shrinkToFit="1"/>
    </xf>
    <xf numFmtId="1" fontId="21" fillId="0" borderId="1" xfId="0" applyNumberFormat="1" applyFont="1" applyFill="1" applyBorder="1" applyAlignment="1">
      <alignment horizontal="center" vertical="center" shrinkToFit="1"/>
    </xf>
    <xf numFmtId="1" fontId="21" fillId="0" borderId="4" xfId="0" applyNumberFormat="1" applyFont="1" applyFill="1" applyBorder="1" applyAlignment="1">
      <alignment horizontal="center" vertical="center" shrinkToFit="1"/>
    </xf>
    <xf numFmtId="2" fontId="22" fillId="0" borderId="11" xfId="0" applyNumberFormat="1" applyFont="1" applyFill="1" applyBorder="1" applyAlignment="1">
      <alignment horizontal="center" vertical="top" shrinkToFit="1"/>
    </xf>
    <xf numFmtId="0" fontId="5" fillId="0" borderId="1" xfId="0" applyFont="1" applyFill="1" applyBorder="1" applyAlignment="1">
      <alignment horizontal="center" vertical="center" wrapText="1"/>
    </xf>
    <xf numFmtId="165" fontId="21" fillId="0" borderId="1" xfId="0" applyNumberFormat="1" applyFont="1" applyFill="1" applyBorder="1" applyAlignment="1">
      <alignment horizontal="center" vertical="top" shrinkToFit="1"/>
    </xf>
    <xf numFmtId="4" fontId="21" fillId="0" borderId="1" xfId="0" applyNumberFormat="1" applyFont="1" applyFill="1" applyBorder="1" applyAlignment="1">
      <alignment horizontal="left" vertical="top" indent="4" shrinkToFit="1"/>
    </xf>
    <xf numFmtId="165" fontId="21" fillId="0" borderId="13" xfId="0" applyNumberFormat="1" applyFont="1" applyFill="1" applyBorder="1" applyAlignment="1">
      <alignment horizontal="center" vertical="top" shrinkToFit="1"/>
    </xf>
    <xf numFmtId="1" fontId="21" fillId="0" borderId="13" xfId="0" applyNumberFormat="1" applyFont="1" applyFill="1" applyBorder="1" applyAlignment="1">
      <alignment horizontal="center" vertical="top" shrinkToFit="1"/>
    </xf>
    <xf numFmtId="4" fontId="21" fillId="0" borderId="13" xfId="0" applyNumberFormat="1" applyFont="1" applyFill="1" applyBorder="1" applyAlignment="1">
      <alignment horizontal="left" vertical="top" indent="4" shrinkToFit="1"/>
    </xf>
    <xf numFmtId="4" fontId="21" fillId="0" borderId="1" xfId="0" applyNumberFormat="1" applyFont="1" applyFill="1" applyBorder="1" applyAlignment="1">
      <alignment horizontal="center" vertical="top" shrinkToFit="1"/>
    </xf>
    <xf numFmtId="1" fontId="22" fillId="0" borderId="7" xfId="0" applyNumberFormat="1" applyFont="1" applyFill="1" applyBorder="1" applyAlignment="1">
      <alignment horizontal="center" vertical="top" shrinkToFit="1"/>
    </xf>
    <xf numFmtId="0" fontId="5" fillId="0" borderId="7" xfId="0" applyFont="1" applyFill="1" applyBorder="1" applyAlignment="1">
      <alignment horizontal="center" vertical="top" wrapText="1"/>
    </xf>
    <xf numFmtId="1" fontId="21" fillId="0" borderId="2" xfId="0" applyNumberFormat="1" applyFont="1" applyFill="1" applyBorder="1" applyAlignment="1">
      <alignment horizontal="center" vertical="top" shrinkToFit="1"/>
    </xf>
    <xf numFmtId="1" fontId="21" fillId="0" borderId="2" xfId="0" applyNumberFormat="1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top" wrapText="1"/>
    </xf>
    <xf numFmtId="0" fontId="5" fillId="0" borderId="2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top" wrapText="1"/>
    </xf>
    <xf numFmtId="0" fontId="11" fillId="0" borderId="14" xfId="0" applyFont="1" applyFill="1" applyBorder="1" applyAlignment="1">
      <alignment wrapText="1"/>
    </xf>
    <xf numFmtId="0" fontId="11" fillId="0" borderId="22" xfId="0" applyFont="1" applyFill="1" applyBorder="1" applyAlignment="1">
      <alignment wrapText="1"/>
    </xf>
    <xf numFmtId="0" fontId="11" fillId="0" borderId="2" xfId="0" applyFont="1" applyFill="1" applyBorder="1" applyAlignment="1">
      <alignment vertical="top" wrapText="1"/>
    </xf>
    <xf numFmtId="0" fontId="11" fillId="0" borderId="5" xfId="0" applyFont="1" applyFill="1" applyBorder="1" applyAlignment="1">
      <alignment vertical="top" wrapText="1"/>
    </xf>
    <xf numFmtId="0" fontId="11" fillId="0" borderId="27" xfId="0" applyFont="1" applyFill="1" applyBorder="1" applyAlignment="1">
      <alignment vertical="center" wrapText="1"/>
    </xf>
    <xf numFmtId="0" fontId="11" fillId="0" borderId="28" xfId="0" applyFont="1" applyFill="1" applyBorder="1" applyAlignment="1">
      <alignment vertical="center" wrapText="1"/>
    </xf>
    <xf numFmtId="0" fontId="11" fillId="0" borderId="30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vertical="center" wrapText="1"/>
    </xf>
    <xf numFmtId="0" fontId="11" fillId="0" borderId="14" xfId="0" applyFont="1" applyFill="1" applyBorder="1" applyAlignment="1">
      <alignment vertical="top" wrapText="1"/>
    </xf>
    <xf numFmtId="0" fontId="11" fillId="0" borderId="15" xfId="0" applyFont="1" applyFill="1" applyBorder="1" applyAlignment="1">
      <alignment vertical="top" wrapText="1"/>
    </xf>
    <xf numFmtId="0" fontId="11" fillId="0" borderId="0" xfId="0" applyFont="1" applyFill="1" applyBorder="1" applyAlignment="1">
      <alignment vertical="top" wrapText="1"/>
    </xf>
    <xf numFmtId="2" fontId="22" fillId="0" borderId="0" xfId="0" applyNumberFormat="1" applyFont="1" applyFill="1" applyBorder="1" applyAlignment="1">
      <alignment horizontal="center" vertical="top" shrinkToFit="1"/>
    </xf>
    <xf numFmtId="0" fontId="11" fillId="0" borderId="29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top"/>
    </xf>
    <xf numFmtId="0" fontId="0" fillId="0" borderId="0" xfId="0" applyFill="1" applyBorder="1" applyAlignment="1">
      <alignment horizontal="center" vertical="top"/>
    </xf>
    <xf numFmtId="165" fontId="3" fillId="0" borderId="20" xfId="0" applyNumberFormat="1" applyFont="1" applyFill="1" applyBorder="1" applyAlignment="1">
      <alignment horizontal="center" vertical="top" shrinkToFit="1"/>
    </xf>
    <xf numFmtId="0" fontId="2" fillId="0" borderId="0" xfId="0" applyFont="1" applyFill="1" applyBorder="1" applyAlignment="1">
      <alignment horizontal="left" vertical="top" wrapText="1"/>
    </xf>
    <xf numFmtId="1" fontId="3" fillId="0" borderId="0" xfId="0" applyNumberFormat="1" applyFont="1" applyFill="1" applyBorder="1" applyAlignment="1">
      <alignment horizontal="center" vertical="top" shrinkToFit="1"/>
    </xf>
    <xf numFmtId="0" fontId="2" fillId="0" borderId="32" xfId="0" applyFont="1" applyFill="1" applyBorder="1" applyAlignment="1">
      <alignment horizontal="left" vertical="top" wrapText="1"/>
    </xf>
    <xf numFmtId="1" fontId="3" fillId="0" borderId="32" xfId="0" applyNumberFormat="1" applyFont="1" applyFill="1" applyBorder="1" applyAlignment="1">
      <alignment horizontal="center" vertical="top" shrinkToFit="1"/>
    </xf>
    <xf numFmtId="0" fontId="2" fillId="0" borderId="32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vertical="top" wrapText="1"/>
    </xf>
    <xf numFmtId="0" fontId="2" fillId="0" borderId="32" xfId="0" applyFont="1" applyFill="1" applyBorder="1" applyAlignment="1">
      <alignment horizontal="center" vertical="top"/>
    </xf>
    <xf numFmtId="0" fontId="2" fillId="0" borderId="14" xfId="0" applyFont="1" applyFill="1" applyBorder="1" applyAlignment="1">
      <alignment horizontal="left" vertical="top" wrapText="1"/>
    </xf>
    <xf numFmtId="1" fontId="3" fillId="0" borderId="18" xfId="0" applyNumberFormat="1" applyFont="1" applyFill="1" applyBorder="1" applyAlignment="1">
      <alignment horizontal="center" vertical="center" shrinkToFit="1"/>
    </xf>
    <xf numFmtId="0" fontId="2" fillId="0" borderId="2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top" wrapText="1"/>
    </xf>
    <xf numFmtId="164" fontId="0" fillId="0" borderId="32" xfId="2" applyFont="1" applyFill="1" applyBorder="1" applyAlignment="1">
      <alignment horizontal="center" vertical="top"/>
    </xf>
    <xf numFmtId="164" fontId="0" fillId="0" borderId="43" xfId="2" applyFont="1" applyFill="1" applyBorder="1" applyAlignment="1">
      <alignment horizontal="center" vertical="top"/>
    </xf>
    <xf numFmtId="0" fontId="21" fillId="0" borderId="32" xfId="0" applyFont="1" applyFill="1" applyBorder="1" applyAlignment="1">
      <alignment horizontal="left" vertical="top"/>
    </xf>
    <xf numFmtId="0" fontId="21" fillId="0" borderId="32" xfId="0" applyFont="1" applyFill="1" applyBorder="1" applyAlignment="1">
      <alignment horizontal="center" vertical="top" wrapText="1"/>
    </xf>
    <xf numFmtId="164" fontId="0" fillId="0" borderId="32" xfId="0" applyNumberFormat="1" applyFill="1" applyBorder="1" applyAlignment="1">
      <alignment horizontal="left" vertical="top"/>
    </xf>
    <xf numFmtId="0" fontId="0" fillId="0" borderId="0" xfId="0" applyFill="1" applyBorder="1" applyAlignment="1">
      <alignment horizontal="left" wrapText="1"/>
    </xf>
    <xf numFmtId="0" fontId="7" fillId="0" borderId="13" xfId="0" applyFont="1" applyFill="1" applyBorder="1" applyAlignment="1">
      <alignment horizontal="center" vertical="top" wrapText="1"/>
    </xf>
    <xf numFmtId="164" fontId="0" fillId="0" borderId="36" xfId="2" applyFont="1" applyFill="1" applyBorder="1" applyAlignment="1">
      <alignment horizontal="center" vertical="top"/>
    </xf>
    <xf numFmtId="164" fontId="0" fillId="0" borderId="36" xfId="0" applyNumberFormat="1" applyFill="1" applyBorder="1" applyAlignment="1">
      <alignment horizontal="left" vertical="top"/>
    </xf>
    <xf numFmtId="164" fontId="2" fillId="0" borderId="4" xfId="0" applyNumberFormat="1" applyFont="1" applyFill="1" applyBorder="1" applyAlignment="1">
      <alignment horizontal="center" vertical="center" wrapText="1"/>
    </xf>
    <xf numFmtId="164" fontId="2" fillId="0" borderId="11" xfId="0" applyNumberFormat="1" applyFont="1" applyFill="1" applyBorder="1" applyAlignment="1">
      <alignment horizontal="center" vertical="top" wrapText="1"/>
    </xf>
    <xf numFmtId="164" fontId="1" fillId="0" borderId="11" xfId="0" applyNumberFormat="1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left" vertical="center" wrapText="1" indent="2"/>
    </xf>
    <xf numFmtId="0" fontId="0" fillId="0" borderId="13" xfId="0" applyFill="1" applyBorder="1" applyAlignment="1">
      <alignment horizontal="left" vertical="top" wrapText="1" indent="1"/>
    </xf>
    <xf numFmtId="0" fontId="2" fillId="0" borderId="32" xfId="0" applyFont="1" applyFill="1" applyBorder="1" applyAlignment="1">
      <alignment horizontal="left" vertical="top" wrapText="1" indent="2"/>
    </xf>
    <xf numFmtId="164" fontId="2" fillId="0" borderId="32" xfId="0" applyNumberFormat="1" applyFont="1" applyFill="1" applyBorder="1" applyAlignment="1">
      <alignment horizontal="center" vertical="top" wrapText="1"/>
    </xf>
    <xf numFmtId="171" fontId="2" fillId="0" borderId="32" xfId="0" applyNumberFormat="1" applyFont="1" applyFill="1" applyBorder="1" applyAlignment="1">
      <alignment horizontal="center" vertical="top" wrapText="1"/>
    </xf>
    <xf numFmtId="164" fontId="1" fillId="0" borderId="15" xfId="0" applyNumberFormat="1" applyFont="1" applyFill="1" applyBorder="1" applyAlignment="1">
      <alignment horizontal="center" vertical="top" wrapText="1"/>
    </xf>
    <xf numFmtId="164" fontId="1" fillId="0" borderId="0" xfId="0" applyNumberFormat="1" applyFont="1" applyFill="1" applyBorder="1" applyAlignment="1">
      <alignment horizontal="center" vertical="top" wrapText="1"/>
    </xf>
    <xf numFmtId="164" fontId="2" fillId="0" borderId="17" xfId="0" applyNumberFormat="1" applyFont="1" applyFill="1" applyBorder="1" applyAlignment="1">
      <alignment horizontal="center" vertical="center" wrapText="1"/>
    </xf>
    <xf numFmtId="164" fontId="1" fillId="0" borderId="32" xfId="0" applyNumberFormat="1" applyFont="1" applyFill="1" applyBorder="1" applyAlignment="1">
      <alignment horizontal="center" vertical="top" wrapText="1"/>
    </xf>
    <xf numFmtId="164" fontId="2" fillId="0" borderId="4" xfId="0" applyNumberFormat="1" applyFont="1" applyFill="1" applyBorder="1" applyAlignment="1">
      <alignment horizontal="center" vertical="top" wrapText="1"/>
    </xf>
    <xf numFmtId="164" fontId="0" fillId="0" borderId="1" xfId="2" applyFont="1" applyFill="1" applyBorder="1" applyAlignment="1">
      <alignment horizontal="left" vertical="center" wrapText="1"/>
    </xf>
    <xf numFmtId="164" fontId="0" fillId="0" borderId="4" xfId="2" applyFont="1" applyFill="1" applyBorder="1" applyAlignment="1">
      <alignment horizontal="left" vertical="center" wrapText="1"/>
    </xf>
    <xf numFmtId="164" fontId="0" fillId="0" borderId="20" xfId="2" applyFont="1" applyFill="1" applyBorder="1" applyAlignment="1">
      <alignment horizontal="left" wrapText="1"/>
    </xf>
    <xf numFmtId="164" fontId="0" fillId="0" borderId="11" xfId="2" applyFont="1" applyFill="1" applyBorder="1" applyAlignment="1">
      <alignment horizontal="left" vertical="center" wrapText="1"/>
    </xf>
    <xf numFmtId="164" fontId="0" fillId="0" borderId="1" xfId="2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164" fontId="0" fillId="0" borderId="1" xfId="2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top" wrapText="1"/>
    </xf>
    <xf numFmtId="0" fontId="0" fillId="0" borderId="22" xfId="0" applyFill="1" applyBorder="1" applyAlignment="1">
      <alignment horizontal="left" vertical="top" wrapText="1"/>
    </xf>
    <xf numFmtId="0" fontId="0" fillId="0" borderId="2" xfId="0" applyFill="1" applyBorder="1" applyAlignment="1">
      <alignment horizontal="left" vertical="top" wrapText="1"/>
    </xf>
    <xf numFmtId="0" fontId="2" fillId="0" borderId="33" xfId="0" applyFont="1" applyFill="1" applyBorder="1" applyAlignment="1">
      <alignment horizontal="left" vertical="top" wrapText="1"/>
    </xf>
    <xf numFmtId="0" fontId="7" fillId="0" borderId="32" xfId="0" applyFont="1" applyFill="1" applyBorder="1" applyAlignment="1">
      <alignment vertical="top"/>
    </xf>
    <xf numFmtId="164" fontId="2" fillId="0" borderId="32" xfId="2" applyFont="1" applyFill="1" applyBorder="1" applyAlignment="1">
      <alignment vertical="top"/>
    </xf>
    <xf numFmtId="164" fontId="3" fillId="0" borderId="32" xfId="2" applyFont="1" applyFill="1" applyBorder="1" applyAlignment="1">
      <alignment vertical="top" shrinkToFit="1"/>
    </xf>
    <xf numFmtId="0" fontId="2" fillId="0" borderId="33" xfId="0" applyFont="1" applyFill="1" applyBorder="1" applyAlignment="1">
      <alignment horizontal="center" vertical="top"/>
    </xf>
    <xf numFmtId="0" fontId="7" fillId="0" borderId="32" xfId="0" applyFont="1" applyFill="1" applyBorder="1" applyAlignment="1">
      <alignment horizontal="center" vertical="top"/>
    </xf>
    <xf numFmtId="164" fontId="2" fillId="0" borderId="32" xfId="2" applyFont="1" applyFill="1" applyBorder="1" applyAlignment="1">
      <alignment vertical="center"/>
    </xf>
    <xf numFmtId="164" fontId="3" fillId="0" borderId="32" xfId="2" applyFont="1" applyFill="1" applyBorder="1" applyAlignment="1">
      <alignment vertical="center" shrinkToFit="1"/>
    </xf>
    <xf numFmtId="0" fontId="2" fillId="0" borderId="44" xfId="0" applyFont="1" applyFill="1" applyBorder="1" applyAlignment="1">
      <alignment horizontal="left" vertical="top" wrapText="1"/>
    </xf>
    <xf numFmtId="1" fontId="3" fillId="0" borderId="45" xfId="0" applyNumberFormat="1" applyFont="1" applyFill="1" applyBorder="1" applyAlignment="1">
      <alignment horizontal="center" vertical="top" shrinkToFit="1"/>
    </xf>
    <xf numFmtId="164" fontId="2" fillId="0" borderId="1" xfId="0" applyNumberFormat="1" applyFont="1" applyFill="1" applyBorder="1" applyAlignment="1">
      <alignment horizontal="center" vertical="top" wrapText="1"/>
    </xf>
    <xf numFmtId="0" fontId="23" fillId="0" borderId="0" xfId="0" applyFont="1"/>
    <xf numFmtId="0" fontId="23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24" fillId="0" borderId="0" xfId="0" applyFont="1" applyAlignment="1">
      <alignment horizontal="justify" vertical="center"/>
    </xf>
    <xf numFmtId="0" fontId="18" fillId="0" borderId="0" xfId="0" applyFont="1" applyAlignment="1">
      <alignment horizontal="justify" vertical="center"/>
    </xf>
    <xf numFmtId="0" fontId="0" fillId="0" borderId="0" xfId="0" applyFill="1" applyBorder="1" applyAlignment="1">
      <alignment vertical="top" wrapText="1"/>
    </xf>
    <xf numFmtId="0" fontId="23" fillId="0" borderId="0" xfId="0" applyFont="1" applyAlignment="1"/>
    <xf numFmtId="164" fontId="2" fillId="0" borderId="2" xfId="0" applyNumberFormat="1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6" fillId="0" borderId="2" xfId="0" applyFont="1" applyFill="1" applyBorder="1" applyAlignment="1">
      <alignment horizontal="center" vertical="center" wrapText="1"/>
    </xf>
    <xf numFmtId="1" fontId="3" fillId="0" borderId="14" xfId="0" applyNumberFormat="1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center" vertical="center" wrapText="1"/>
    </xf>
    <xf numFmtId="164" fontId="2" fillId="0" borderId="14" xfId="0" applyNumberFormat="1" applyFont="1" applyFill="1" applyBorder="1" applyAlignment="1">
      <alignment vertical="center" wrapText="1"/>
    </xf>
    <xf numFmtId="164" fontId="2" fillId="0" borderId="13" xfId="0" applyNumberFormat="1" applyFont="1" applyFill="1" applyBorder="1" applyAlignment="1">
      <alignment horizontal="center" vertical="center" wrapText="1"/>
    </xf>
    <xf numFmtId="165" fontId="3" fillId="0" borderId="14" xfId="0" applyNumberFormat="1" applyFont="1" applyFill="1" applyBorder="1" applyAlignment="1">
      <alignment horizontal="center" vertical="center" shrinkToFit="1"/>
    </xf>
    <xf numFmtId="0" fontId="6" fillId="0" borderId="4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justify" vertical="center"/>
    </xf>
    <xf numFmtId="0" fontId="23" fillId="8" borderId="0" xfId="0" applyFont="1" applyFill="1"/>
    <xf numFmtId="0" fontId="17" fillId="0" borderId="0" xfId="0" applyFont="1" applyAlignment="1">
      <alignment horizontal="left" vertical="center"/>
    </xf>
    <xf numFmtId="0" fontId="26" fillId="2" borderId="0" xfId="1" applyFont="1" applyFill="1" applyAlignment="1">
      <alignment vertical="center"/>
    </xf>
    <xf numFmtId="0" fontId="25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0" fillId="0" borderId="32" xfId="0" applyFill="1" applyBorder="1" applyAlignment="1">
      <alignment horizontal="center" vertical="top"/>
    </xf>
    <xf numFmtId="164" fontId="0" fillId="0" borderId="2" xfId="2" applyFont="1" applyFill="1" applyBorder="1" applyAlignment="1">
      <alignment horizontal="left" vertical="center" wrapText="1"/>
    </xf>
    <xf numFmtId="0" fontId="15" fillId="0" borderId="32" xfId="3" applyFont="1" applyBorder="1" applyAlignment="1">
      <alignment horizontal="center" vertical="center"/>
    </xf>
    <xf numFmtId="0" fontId="21" fillId="0" borderId="32" xfId="0" applyFont="1" applyFill="1" applyBorder="1" applyAlignment="1">
      <alignment vertical="top"/>
    </xf>
    <xf numFmtId="0" fontId="0" fillId="0" borderId="32" xfId="0" applyFill="1" applyBorder="1" applyAlignment="1">
      <alignment vertical="top"/>
    </xf>
    <xf numFmtId="164" fontId="0" fillId="0" borderId="32" xfId="0" applyNumberFormat="1" applyFill="1" applyBorder="1" applyAlignment="1">
      <alignment vertical="top"/>
    </xf>
    <xf numFmtId="10" fontId="0" fillId="0" borderId="32" xfId="0" applyNumberFormat="1" applyFill="1" applyBorder="1" applyAlignment="1">
      <alignment vertical="top"/>
    </xf>
    <xf numFmtId="164" fontId="0" fillId="0" borderId="32" xfId="2" applyFont="1" applyFill="1" applyBorder="1" applyAlignment="1">
      <alignment vertical="top"/>
    </xf>
    <xf numFmtId="164" fontId="0" fillId="0" borderId="0" xfId="0" applyNumberFormat="1" applyFill="1" applyBorder="1" applyAlignment="1">
      <alignment horizontal="left" vertical="top"/>
    </xf>
    <xf numFmtId="9" fontId="0" fillId="0" borderId="32" xfId="0" applyNumberFormat="1" applyFill="1" applyBorder="1" applyAlignment="1">
      <alignment horizontal="left" vertical="top"/>
    </xf>
    <xf numFmtId="0" fontId="0" fillId="0" borderId="32" xfId="0" applyFill="1" applyBorder="1" applyAlignment="1">
      <alignment horizontal="left" vertical="top"/>
    </xf>
    <xf numFmtId="164" fontId="0" fillId="0" borderId="2" xfId="2" applyFont="1" applyFill="1" applyBorder="1" applyAlignment="1">
      <alignment horizontal="left" vertical="top" wrapText="1"/>
    </xf>
    <xf numFmtId="164" fontId="0" fillId="0" borderId="14" xfId="2" applyFont="1" applyFill="1" applyBorder="1" applyAlignment="1">
      <alignment horizontal="left" vertical="center" wrapText="1"/>
    </xf>
    <xf numFmtId="164" fontId="0" fillId="0" borderId="3" xfId="2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top" wrapText="1"/>
    </xf>
    <xf numFmtId="0" fontId="21" fillId="0" borderId="36" xfId="0" applyFont="1" applyFill="1" applyBorder="1" applyAlignment="1">
      <alignment vertical="top"/>
    </xf>
    <xf numFmtId="0" fontId="0" fillId="0" borderId="36" xfId="0" applyFill="1" applyBorder="1" applyAlignment="1">
      <alignment vertical="top"/>
    </xf>
    <xf numFmtId="172" fontId="0" fillId="0" borderId="1" xfId="2" applyNumberFormat="1" applyFont="1" applyFill="1" applyBorder="1" applyAlignment="1">
      <alignment horizontal="center" vertical="center" wrapText="1"/>
    </xf>
    <xf numFmtId="0" fontId="15" fillId="0" borderId="32" xfId="3" applyFont="1" applyBorder="1" applyAlignment="1">
      <alignment horizontal="center" vertical="center"/>
    </xf>
    <xf numFmtId="0" fontId="15" fillId="0" borderId="32" xfId="3" applyFont="1" applyBorder="1" applyAlignment="1">
      <alignment horizontal="center" vertical="center" wrapText="1"/>
    </xf>
    <xf numFmtId="164" fontId="15" fillId="0" borderId="0" xfId="3" applyNumberFormat="1" applyFont="1"/>
    <xf numFmtId="0" fontId="1" fillId="0" borderId="36" xfId="0" applyFont="1" applyFill="1" applyBorder="1" applyAlignment="1">
      <alignment vertical="top" wrapText="1"/>
    </xf>
    <xf numFmtId="164" fontId="1" fillId="0" borderId="25" xfId="0" applyNumberFormat="1" applyFont="1" applyFill="1" applyBorder="1" applyAlignment="1">
      <alignment horizontal="center" vertical="top" wrapText="1"/>
    </xf>
    <xf numFmtId="164" fontId="15" fillId="3" borderId="32" xfId="2" applyFont="1" applyFill="1" applyBorder="1"/>
    <xf numFmtId="1" fontId="4" fillId="0" borderId="36" xfId="0" applyNumberFormat="1" applyFont="1" applyFill="1" applyBorder="1" applyAlignment="1">
      <alignment horizontal="center" vertical="top" shrinkToFit="1"/>
    </xf>
    <xf numFmtId="0" fontId="1" fillId="0" borderId="32" xfId="0" applyFont="1" applyFill="1" applyBorder="1" applyAlignment="1">
      <alignment horizontal="center" vertical="top" wrapText="1"/>
    </xf>
    <xf numFmtId="0" fontId="23" fillId="0" borderId="0" xfId="0" applyFont="1" applyAlignment="1">
      <alignment horizontal="center" vertical="center"/>
    </xf>
    <xf numFmtId="0" fontId="17" fillId="0" borderId="0" xfId="0" applyFont="1" applyAlignment="1">
      <alignment vertical="center" wrapText="1"/>
    </xf>
    <xf numFmtId="0" fontId="25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26" fillId="0" borderId="0" xfId="1" applyFont="1" applyAlignment="1">
      <alignment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 wrapText="1"/>
    </xf>
    <xf numFmtId="0" fontId="25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 wrapText="1"/>
    </xf>
    <xf numFmtId="0" fontId="24" fillId="0" borderId="0" xfId="0" applyFont="1" applyAlignment="1">
      <alignment horizontal="left" vertical="center" wrapText="1"/>
    </xf>
    <xf numFmtId="0" fontId="23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" fillId="0" borderId="36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2" fillId="0" borderId="23" xfId="0" applyFont="1" applyFill="1" applyBorder="1" applyAlignment="1">
      <alignment horizontal="center" vertical="top" wrapText="1"/>
    </xf>
    <xf numFmtId="0" fontId="15" fillId="0" borderId="32" xfId="3" applyFont="1" applyBorder="1" applyAlignment="1">
      <alignment horizontal="left" vertical="center" wrapText="1"/>
    </xf>
    <xf numFmtId="49" fontId="16" fillId="0" borderId="32" xfId="3" applyNumberFormat="1" applyFont="1" applyBorder="1" applyAlignment="1">
      <alignment horizontal="center" vertical="center" wrapText="1"/>
    </xf>
    <xf numFmtId="0" fontId="15" fillId="0" borderId="32" xfId="3" applyFont="1" applyBorder="1" applyAlignment="1">
      <alignment horizontal="left" wrapText="1"/>
    </xf>
    <xf numFmtId="0" fontId="16" fillId="0" borderId="32" xfId="3" applyFont="1" applyBorder="1" applyAlignment="1">
      <alignment horizontal="center" vertical="center"/>
    </xf>
    <xf numFmtId="0" fontId="20" fillId="0" borderId="32" xfId="3" applyFont="1" applyBorder="1" applyAlignment="1">
      <alignment vertical="center"/>
    </xf>
    <xf numFmtId="49" fontId="16" fillId="2" borderId="32" xfId="3" applyNumberFormat="1" applyFont="1" applyFill="1" applyBorder="1" applyAlignment="1">
      <alignment horizontal="center" vertical="center" wrapText="1"/>
    </xf>
    <xf numFmtId="0" fontId="16" fillId="0" borderId="32" xfId="3" applyFont="1" applyBorder="1" applyAlignment="1">
      <alignment horizontal="left" vertical="center" wrapText="1"/>
    </xf>
    <xf numFmtId="0" fontId="16" fillId="0" borderId="32" xfId="3" applyFont="1" applyBorder="1" applyAlignment="1">
      <alignment horizontal="left" vertical="center"/>
    </xf>
    <xf numFmtId="0" fontId="15" fillId="0" borderId="32" xfId="3" applyFont="1" applyBorder="1" applyAlignment="1">
      <alignment horizontal="left" vertical="center"/>
    </xf>
    <xf numFmtId="0" fontId="16" fillId="0" borderId="33" xfId="3" applyFont="1" applyBorder="1" applyAlignment="1">
      <alignment horizontal="center" vertical="center"/>
    </xf>
    <xf numFmtId="0" fontId="16" fillId="0" borderId="34" xfId="3" applyFont="1" applyBorder="1" applyAlignment="1">
      <alignment horizontal="center" vertical="center"/>
    </xf>
    <xf numFmtId="0" fontId="16" fillId="0" borderId="35" xfId="3" applyFont="1" applyBorder="1" applyAlignment="1">
      <alignment horizontal="center" vertical="center"/>
    </xf>
    <xf numFmtId="0" fontId="16" fillId="5" borderId="32" xfId="3" applyFont="1" applyFill="1" applyBorder="1" applyAlignment="1">
      <alignment horizontal="center" vertical="center" wrapText="1"/>
    </xf>
    <xf numFmtId="0" fontId="16" fillId="0" borderId="33" xfId="3" applyFont="1" applyBorder="1" applyAlignment="1">
      <alignment horizontal="center" vertical="center" wrapText="1"/>
    </xf>
    <xf numFmtId="0" fontId="16" fillId="0" borderId="34" xfId="3" applyFont="1" applyBorder="1" applyAlignment="1">
      <alignment horizontal="center" vertical="center" wrapText="1"/>
    </xf>
    <xf numFmtId="0" fontId="16" fillId="0" borderId="35" xfId="3" applyFont="1" applyBorder="1" applyAlignment="1">
      <alignment horizontal="center" vertical="center" wrapText="1"/>
    </xf>
    <xf numFmtId="0" fontId="16" fillId="2" borderId="32" xfId="3" applyFont="1" applyFill="1" applyBorder="1" applyAlignment="1">
      <alignment horizontal="center" vertical="center"/>
    </xf>
    <xf numFmtId="0" fontId="16" fillId="2" borderId="33" xfId="3" applyFont="1" applyFill="1" applyBorder="1" applyAlignment="1">
      <alignment horizontal="center" vertical="center" wrapText="1"/>
    </xf>
    <xf numFmtId="0" fontId="16" fillId="2" borderId="34" xfId="3" applyFont="1" applyFill="1" applyBorder="1" applyAlignment="1">
      <alignment horizontal="center" vertical="center" wrapText="1"/>
    </xf>
    <xf numFmtId="0" fontId="16" fillId="2" borderId="35" xfId="3" applyFont="1" applyFill="1" applyBorder="1" applyAlignment="1">
      <alignment horizontal="center" vertical="center" wrapText="1"/>
    </xf>
    <xf numFmtId="0" fontId="16" fillId="0" borderId="43" xfId="3" applyFont="1" applyBorder="1" applyAlignment="1">
      <alignment horizontal="left" vertical="center" wrapText="1"/>
    </xf>
    <xf numFmtId="0" fontId="16" fillId="2" borderId="32" xfId="3" applyFont="1" applyFill="1" applyBorder="1" applyAlignment="1">
      <alignment horizontal="center" vertical="center" wrapText="1"/>
    </xf>
    <xf numFmtId="0" fontId="16" fillId="5" borderId="32" xfId="3" applyFont="1" applyFill="1" applyBorder="1" applyAlignment="1">
      <alignment horizontal="center" vertical="center"/>
    </xf>
    <xf numFmtId="0" fontId="15" fillId="0" borderId="33" xfId="3" applyFont="1" applyBorder="1" applyAlignment="1">
      <alignment horizontal="center" vertical="center"/>
    </xf>
    <xf numFmtId="0" fontId="15" fillId="0" borderId="34" xfId="3" applyFont="1" applyBorder="1" applyAlignment="1">
      <alignment horizontal="center" vertical="center"/>
    </xf>
    <xf numFmtId="0" fontId="15" fillId="0" borderId="35" xfId="3" applyFont="1" applyBorder="1" applyAlignment="1">
      <alignment horizontal="center" vertical="center"/>
    </xf>
    <xf numFmtId="0" fontId="16" fillId="6" borderId="32" xfId="3" applyFont="1" applyFill="1" applyBorder="1" applyAlignment="1">
      <alignment horizontal="left" vertical="center" wrapText="1"/>
    </xf>
    <xf numFmtId="0" fontId="15" fillId="0" borderId="36" xfId="3" applyFont="1" applyBorder="1" applyAlignment="1">
      <alignment horizontal="center" vertical="center"/>
    </xf>
    <xf numFmtId="0" fontId="15" fillId="0" borderId="42" xfId="3" applyFont="1" applyBorder="1" applyAlignment="1">
      <alignment horizontal="center" vertical="center"/>
    </xf>
    <xf numFmtId="0" fontId="15" fillId="0" borderId="43" xfId="3" applyFont="1" applyBorder="1" applyAlignment="1">
      <alignment horizontal="center" vertical="center"/>
    </xf>
    <xf numFmtId="164" fontId="15" fillId="0" borderId="36" xfId="2" applyFont="1" applyFill="1" applyBorder="1" applyAlignment="1">
      <alignment horizontal="center" vertical="center"/>
    </xf>
    <xf numFmtId="164" fontId="15" fillId="0" borderId="43" xfId="2" applyFont="1" applyFill="1" applyBorder="1" applyAlignment="1">
      <alignment horizontal="center" vertical="center"/>
    </xf>
    <xf numFmtId="0" fontId="16" fillId="0" borderId="32" xfId="3" applyFont="1" applyBorder="1" applyAlignment="1">
      <alignment horizontal="right" vertical="center"/>
    </xf>
    <xf numFmtId="0" fontId="16" fillId="4" borderId="32" xfId="3" applyFont="1" applyFill="1" applyBorder="1" applyAlignment="1">
      <alignment horizontal="center" vertical="center" wrapText="1"/>
    </xf>
    <xf numFmtId="0" fontId="16" fillId="4" borderId="32" xfId="3" applyFont="1" applyFill="1" applyBorder="1" applyAlignment="1">
      <alignment horizontal="center" vertical="center"/>
    </xf>
    <xf numFmtId="0" fontId="16" fillId="0" borderId="32" xfId="3" applyFont="1" applyBorder="1" applyAlignment="1">
      <alignment horizontal="center" vertical="center" wrapText="1"/>
    </xf>
    <xf numFmtId="0" fontId="15" fillId="0" borderId="32" xfId="3" applyFont="1" applyBorder="1" applyAlignment="1">
      <alignment horizontal="center" vertical="center"/>
    </xf>
    <xf numFmtId="0" fontId="15" fillId="0" borderId="32" xfId="3" applyFont="1" applyBorder="1" applyAlignment="1">
      <alignment horizontal="justify" vertical="center" wrapText="1"/>
    </xf>
    <xf numFmtId="0" fontId="15" fillId="0" borderId="32" xfId="3" applyFont="1" applyBorder="1" applyAlignment="1" applyProtection="1">
      <alignment horizontal="justify" vertical="center" wrapText="1"/>
      <protection locked="0"/>
    </xf>
    <xf numFmtId="164" fontId="16" fillId="0" borderId="32" xfId="2" applyFont="1" applyFill="1" applyBorder="1" applyAlignment="1">
      <alignment horizontal="center" vertical="center"/>
    </xf>
    <xf numFmtId="167" fontId="16" fillId="0" borderId="32" xfId="3" applyNumberFormat="1" applyFont="1" applyBorder="1" applyAlignment="1">
      <alignment horizontal="center" vertical="center"/>
    </xf>
    <xf numFmtId="14" fontId="16" fillId="0" borderId="32" xfId="3" applyNumberFormat="1" applyFont="1" applyBorder="1" applyAlignment="1">
      <alignment horizontal="center" vertical="center"/>
    </xf>
    <xf numFmtId="167" fontId="16" fillId="0" borderId="32" xfId="3" applyNumberFormat="1" applyFont="1" applyBorder="1" applyAlignment="1">
      <alignment horizontal="center" vertical="center" wrapText="1"/>
    </xf>
    <xf numFmtId="49" fontId="17" fillId="0" borderId="32" xfId="3" applyNumberFormat="1" applyFont="1" applyBorder="1" applyAlignment="1">
      <alignment horizontal="center" vertical="center" wrapText="1"/>
    </xf>
    <xf numFmtId="0" fontId="15" fillId="0" borderId="32" xfId="3" applyFont="1" applyBorder="1" applyAlignment="1">
      <alignment horizontal="center" vertical="center" wrapText="1"/>
    </xf>
    <xf numFmtId="0" fontId="16" fillId="0" borderId="0" xfId="3" applyFont="1" applyAlignment="1">
      <alignment horizontal="center" vertical="center"/>
    </xf>
    <xf numFmtId="0" fontId="15" fillId="0" borderId="33" xfId="3" applyFont="1" applyBorder="1" applyAlignment="1">
      <alignment horizontal="left" vertical="center" wrapText="1"/>
    </xf>
    <xf numFmtId="0" fontId="15" fillId="0" borderId="34" xfId="3" applyFont="1" applyBorder="1" applyAlignment="1">
      <alignment horizontal="left" vertical="center" wrapText="1"/>
    </xf>
    <xf numFmtId="0" fontId="15" fillId="0" borderId="35" xfId="3" applyFont="1" applyBorder="1" applyAlignment="1">
      <alignment horizontal="left" vertical="center" wrapText="1"/>
    </xf>
    <xf numFmtId="164" fontId="0" fillId="0" borderId="32" xfId="0" applyNumberFormat="1" applyFill="1" applyBorder="1" applyAlignment="1">
      <alignment horizontal="center" vertical="top"/>
    </xf>
    <xf numFmtId="0" fontId="21" fillId="0" borderId="32" xfId="0" applyFont="1" applyFill="1" applyBorder="1" applyAlignment="1">
      <alignment horizontal="center" vertical="top"/>
    </xf>
    <xf numFmtId="0" fontId="0" fillId="0" borderId="32" xfId="0" applyFill="1" applyBorder="1" applyAlignment="1">
      <alignment horizontal="center" vertical="top"/>
    </xf>
    <xf numFmtId="1" fontId="3" fillId="0" borderId="2" xfId="0" applyNumberFormat="1" applyFont="1" applyFill="1" applyBorder="1" applyAlignment="1">
      <alignment horizontal="center" vertical="top" shrinkToFit="1"/>
    </xf>
    <xf numFmtId="1" fontId="3" fillId="0" borderId="3" xfId="0" applyNumberFormat="1" applyFont="1" applyFill="1" applyBorder="1" applyAlignment="1">
      <alignment horizontal="center" vertical="top" shrinkToFit="1"/>
    </xf>
    <xf numFmtId="0" fontId="2" fillId="0" borderId="2" xfId="0" applyFont="1" applyFill="1" applyBorder="1" applyAlignment="1">
      <alignment horizontal="left" vertical="top" wrapText="1" indent="1"/>
    </xf>
    <xf numFmtId="0" fontId="2" fillId="0" borderId="3" xfId="0" applyFont="1" applyFill="1" applyBorder="1" applyAlignment="1">
      <alignment horizontal="left" vertical="top" wrapText="1" indent="1"/>
    </xf>
    <xf numFmtId="164" fontId="2" fillId="0" borderId="2" xfId="0" applyNumberFormat="1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1" fontId="3" fillId="0" borderId="14" xfId="0" applyNumberFormat="1" applyFont="1" applyFill="1" applyBorder="1" applyAlignment="1">
      <alignment horizontal="center" vertical="top" shrinkToFit="1"/>
    </xf>
    <xf numFmtId="1" fontId="3" fillId="0" borderId="16" xfId="0" applyNumberFormat="1" applyFont="1" applyFill="1" applyBorder="1" applyAlignment="1">
      <alignment horizontal="center" vertical="top" shrinkToFit="1"/>
    </xf>
    <xf numFmtId="0" fontId="2" fillId="0" borderId="14" xfId="0" applyFont="1" applyFill="1" applyBorder="1" applyAlignment="1">
      <alignment horizontal="left" vertical="top" wrapText="1" indent="1"/>
    </xf>
    <xf numFmtId="0" fontId="2" fillId="0" borderId="16" xfId="0" applyFont="1" applyFill="1" applyBorder="1" applyAlignment="1">
      <alignment horizontal="left" vertical="top" wrapText="1" indent="1"/>
    </xf>
    <xf numFmtId="164" fontId="2" fillId="0" borderId="14" xfId="0" applyNumberFormat="1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25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left" vertical="top" wrapText="1" indent="1"/>
    </xf>
    <xf numFmtId="0" fontId="1" fillId="0" borderId="3" xfId="0" applyFont="1" applyFill="1" applyBorder="1" applyAlignment="1">
      <alignment horizontal="left" vertical="top" wrapText="1" indent="1"/>
    </xf>
    <xf numFmtId="0" fontId="1" fillId="0" borderId="6" xfId="0" applyFont="1" applyFill="1" applyBorder="1" applyAlignment="1">
      <alignment horizontal="left" vertical="top" wrapText="1" indent="1"/>
    </xf>
    <xf numFmtId="0" fontId="1" fillId="0" borderId="8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0" fillId="0" borderId="2" xfId="0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top" wrapText="1"/>
    </xf>
    <xf numFmtId="0" fontId="0" fillId="0" borderId="16" xfId="0" applyFill="1" applyBorder="1" applyAlignment="1">
      <alignment horizontal="center" vertical="top" wrapText="1"/>
    </xf>
    <xf numFmtId="164" fontId="2" fillId="0" borderId="14" xfId="0" applyNumberFormat="1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top" wrapText="1"/>
    </xf>
    <xf numFmtId="164" fontId="2" fillId="0" borderId="2" xfId="0" applyNumberFormat="1" applyFont="1" applyFill="1" applyBorder="1" applyAlignment="1">
      <alignment horizontal="right" vertical="top" wrapText="1" indent="5"/>
    </xf>
    <xf numFmtId="0" fontId="2" fillId="0" borderId="3" xfId="0" applyFont="1" applyFill="1" applyBorder="1" applyAlignment="1">
      <alignment horizontal="right" vertical="top" wrapText="1" indent="5"/>
    </xf>
    <xf numFmtId="3" fontId="3" fillId="0" borderId="2" xfId="0" applyNumberFormat="1" applyFont="1" applyFill="1" applyBorder="1" applyAlignment="1">
      <alignment horizontal="center" vertical="top" shrinkToFit="1"/>
    </xf>
    <xf numFmtId="3" fontId="3" fillId="0" borderId="3" xfId="0" applyNumberFormat="1" applyFont="1" applyFill="1" applyBorder="1" applyAlignment="1">
      <alignment horizontal="center" vertical="top" shrinkToFit="1"/>
    </xf>
    <xf numFmtId="0" fontId="0" fillId="0" borderId="2" xfId="0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left" vertical="top" wrapText="1" indent="1"/>
    </xf>
    <xf numFmtId="171" fontId="2" fillId="0" borderId="2" xfId="0" applyNumberFormat="1" applyFont="1" applyFill="1" applyBorder="1" applyAlignment="1">
      <alignment horizontal="right" vertical="top" wrapText="1" indent="5"/>
    </xf>
    <xf numFmtId="0" fontId="1" fillId="0" borderId="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 indent="1"/>
    </xf>
    <xf numFmtId="0" fontId="1" fillId="0" borderId="3" xfId="0" applyFont="1" applyFill="1" applyBorder="1" applyAlignment="1">
      <alignment horizontal="left" vertical="center" wrapText="1" indent="1"/>
    </xf>
    <xf numFmtId="0" fontId="0" fillId="0" borderId="14" xfId="0" applyFill="1" applyBorder="1" applyAlignment="1">
      <alignment horizontal="left" vertical="top" wrapText="1" indent="2"/>
    </xf>
    <xf numFmtId="0" fontId="0" fillId="0" borderId="16" xfId="0" applyFill="1" applyBorder="1" applyAlignment="1">
      <alignment horizontal="left" vertical="top" wrapText="1" indent="2"/>
    </xf>
    <xf numFmtId="0" fontId="0" fillId="0" borderId="15" xfId="0" applyFill="1" applyBorder="1" applyAlignment="1">
      <alignment horizontal="center" vertical="top" wrapText="1"/>
    </xf>
    <xf numFmtId="170" fontId="3" fillId="0" borderId="32" xfId="0" applyNumberFormat="1" applyFont="1" applyFill="1" applyBorder="1" applyAlignment="1">
      <alignment horizontal="center" vertical="top" shrinkToFit="1"/>
    </xf>
    <xf numFmtId="1" fontId="3" fillId="0" borderId="32" xfId="0" applyNumberFormat="1" applyFont="1" applyFill="1" applyBorder="1" applyAlignment="1">
      <alignment horizontal="center" vertical="top" shrinkToFit="1"/>
    </xf>
    <xf numFmtId="0" fontId="2" fillId="0" borderId="32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top" wrapText="1"/>
    </xf>
    <xf numFmtId="0" fontId="1" fillId="0" borderId="23" xfId="0" applyFont="1" applyFill="1" applyBorder="1" applyAlignment="1">
      <alignment horizontal="center" vertical="top" wrapText="1"/>
    </xf>
    <xf numFmtId="0" fontId="1" fillId="0" borderId="26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top" wrapText="1"/>
    </xf>
    <xf numFmtId="0" fontId="11" fillId="0" borderId="14" xfId="0" applyFont="1" applyFill="1" applyBorder="1" applyAlignment="1">
      <alignment horizontal="left" vertical="top" wrapText="1"/>
    </xf>
    <xf numFmtId="0" fontId="11" fillId="0" borderId="15" xfId="0" applyFont="1" applyFill="1" applyBorder="1" applyAlignment="1">
      <alignment horizontal="left" vertical="top" wrapText="1"/>
    </xf>
    <xf numFmtId="0" fontId="11" fillId="0" borderId="16" xfId="0" applyFont="1" applyFill="1" applyBorder="1" applyAlignment="1">
      <alignment horizontal="left" vertical="top" wrapText="1"/>
    </xf>
    <xf numFmtId="0" fontId="11" fillId="0" borderId="8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top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164" fontId="0" fillId="0" borderId="2" xfId="2" applyFont="1" applyFill="1" applyBorder="1" applyAlignment="1">
      <alignment horizontal="left" vertical="center" wrapText="1"/>
    </xf>
    <xf numFmtId="164" fontId="0" fillId="0" borderId="3" xfId="2" applyFont="1" applyFill="1" applyBorder="1" applyAlignment="1">
      <alignment horizontal="left" vertical="center" wrapText="1"/>
    </xf>
    <xf numFmtId="164" fontId="0" fillId="0" borderId="6" xfId="2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64" fontId="0" fillId="0" borderId="8" xfId="0" applyNumberFormat="1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top" wrapText="1"/>
    </xf>
    <xf numFmtId="0" fontId="2" fillId="0" borderId="22" xfId="0" applyFont="1" applyFill="1" applyBorder="1" applyAlignment="1">
      <alignment horizontal="center" vertical="top" wrapText="1"/>
    </xf>
    <xf numFmtId="0" fontId="2" fillId="0" borderId="24" xfId="0" applyFont="1" applyFill="1" applyBorder="1" applyAlignment="1">
      <alignment horizontal="center" vertical="top" wrapText="1"/>
    </xf>
    <xf numFmtId="164" fontId="0" fillId="0" borderId="22" xfId="2" applyFont="1" applyFill="1" applyBorder="1" applyAlignment="1">
      <alignment horizontal="left" wrapText="1"/>
    </xf>
    <xf numFmtId="164" fontId="0" fillId="0" borderId="24" xfId="2" applyFont="1" applyFill="1" applyBorder="1" applyAlignment="1">
      <alignment horizontal="left" wrapText="1"/>
    </xf>
    <xf numFmtId="0" fontId="0" fillId="0" borderId="0" xfId="0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horizontal="left" vertical="top" wrapText="1"/>
    </xf>
    <xf numFmtId="0" fontId="21" fillId="0" borderId="32" xfId="0" applyFont="1" applyFill="1" applyBorder="1" applyAlignment="1">
      <alignment horizontal="center" wrapText="1"/>
    </xf>
    <xf numFmtId="0" fontId="0" fillId="0" borderId="32" xfId="0" applyFill="1" applyBorder="1" applyAlignment="1">
      <alignment horizontal="center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0" fillId="0" borderId="2" xfId="0" applyFill="1" applyBorder="1" applyAlignment="1">
      <alignment horizontal="left" vertical="top" wrapText="1"/>
    </xf>
    <xf numFmtId="0" fontId="0" fillId="0" borderId="3" xfId="0" applyFill="1" applyBorder="1" applyAlignment="1">
      <alignment horizontal="left" vertical="top" wrapText="1"/>
    </xf>
    <xf numFmtId="0" fontId="0" fillId="0" borderId="22" xfId="0" applyFill="1" applyBorder="1" applyAlignment="1">
      <alignment horizontal="left" vertical="top" wrapText="1"/>
    </xf>
    <xf numFmtId="0" fontId="0" fillId="0" borderId="24" xfId="0" applyFill="1" applyBorder="1" applyAlignment="1">
      <alignment horizontal="left" vertical="top" wrapText="1"/>
    </xf>
  </cellXfs>
  <cellStyles count="5">
    <cellStyle name="Hyperlink" xfId="1" builtinId="8"/>
    <cellStyle name="Moeda" xfId="2" builtinId="4"/>
    <cellStyle name="Normal" xfId="0" builtinId="0"/>
    <cellStyle name="Normal 3" xfId="3"/>
    <cellStyle name="Porcentagem 3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1172925</xdr:colOff>
      <xdr:row>41</xdr:row>
      <xdr:rowOff>0</xdr:rowOff>
    </xdr:from>
    <xdr:ext cx="40005" cy="9525"/>
    <xdr:sp macro="" textlink="">
      <xdr:nvSpPr>
        <xdr:cNvPr id="27" name="Shape 27">
          <a:extLst>
            <a:ext uri="{FF2B5EF4-FFF2-40B4-BE49-F238E27FC236}">
              <a16:creationId xmlns:a16="http://schemas.microsoft.com/office/drawing/2014/main" xmlns="" id="{00000000-0008-0000-1000-00001B000000}"/>
            </a:ext>
          </a:extLst>
        </xdr:cNvPr>
        <xdr:cNvSpPr/>
      </xdr:nvSpPr>
      <xdr:spPr>
        <a:xfrm>
          <a:off x="0" y="0"/>
          <a:ext cx="40005" cy="9525"/>
        </a:xfrm>
        <a:custGeom>
          <a:avLst/>
          <a:gdLst/>
          <a:ahLst/>
          <a:cxnLst/>
          <a:rect l="0" t="0" r="0" b="0"/>
          <a:pathLst>
            <a:path w="40005" h="9525">
              <a:moveTo>
                <a:pt x="39951" y="9531"/>
              </a:moveTo>
              <a:lnTo>
                <a:pt x="0" y="9531"/>
              </a:lnTo>
              <a:lnTo>
                <a:pt x="0" y="0"/>
              </a:lnTo>
              <a:lnTo>
                <a:pt x="39951" y="0"/>
              </a:lnTo>
              <a:lnTo>
                <a:pt x="39951" y="9531"/>
              </a:lnTo>
              <a:close/>
            </a:path>
          </a:pathLst>
        </a:custGeom>
        <a:solidFill>
          <a:srgbClr val="000000">
            <a:alpha val="50000"/>
          </a:srgbClr>
        </a:solidFill>
      </xdr:spPr>
    </xdr:sp>
    <xdr:clientData/>
  </xdr:oneCellAnchor>
  <xdr:twoCellAnchor>
    <xdr:from>
      <xdr:col>4</xdr:col>
      <xdr:colOff>85725</xdr:colOff>
      <xdr:row>69</xdr:row>
      <xdr:rowOff>88900</xdr:rowOff>
    </xdr:from>
    <xdr:to>
      <xdr:col>4</xdr:col>
      <xdr:colOff>946150</xdr:colOff>
      <xdr:row>73</xdr:row>
      <xdr:rowOff>120650</xdr:rowOff>
    </xdr:to>
    <xdr:pic>
      <xdr:nvPicPr>
        <xdr:cNvPr id="10" name="Imagem 9">
          <a:extLst>
            <a:ext uri="{FF2B5EF4-FFF2-40B4-BE49-F238E27FC236}">
              <a16:creationId xmlns:a16="http://schemas.microsoft.com/office/drawing/2014/main" xmlns="" id="{62856912-7170-49FB-A6A0-25D5AF4FAF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14825" y="19986625"/>
          <a:ext cx="860425" cy="793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9</xdr:row>
      <xdr:rowOff>0</xdr:rowOff>
    </xdr:from>
    <xdr:ext cx="40005" cy="9525"/>
    <xdr:sp macro="" textlink="">
      <xdr:nvSpPr>
        <xdr:cNvPr id="41" name="Shape 41">
          <a:extLst>
            <a:ext uri="{FF2B5EF4-FFF2-40B4-BE49-F238E27FC236}">
              <a16:creationId xmlns:a16="http://schemas.microsoft.com/office/drawing/2014/main" xmlns="" id="{00000000-0008-0000-1400-000029000000}"/>
            </a:ext>
          </a:extLst>
        </xdr:cNvPr>
        <xdr:cNvSpPr/>
      </xdr:nvSpPr>
      <xdr:spPr>
        <a:xfrm>
          <a:off x="0" y="0"/>
          <a:ext cx="40005" cy="9525"/>
        </a:xfrm>
        <a:custGeom>
          <a:avLst/>
          <a:gdLst/>
          <a:ahLst/>
          <a:cxnLst/>
          <a:rect l="0" t="0" r="0" b="0"/>
          <a:pathLst>
            <a:path w="40005" h="9525">
              <a:moveTo>
                <a:pt x="39951" y="9531"/>
              </a:moveTo>
              <a:lnTo>
                <a:pt x="0" y="9531"/>
              </a:lnTo>
              <a:lnTo>
                <a:pt x="0" y="0"/>
              </a:lnTo>
              <a:lnTo>
                <a:pt x="39951" y="0"/>
              </a:lnTo>
              <a:lnTo>
                <a:pt x="39951" y="9531"/>
              </a:lnTo>
              <a:close/>
            </a:path>
          </a:pathLst>
        </a:custGeom>
        <a:solidFill>
          <a:srgbClr val="000000">
            <a:alpha val="50000"/>
          </a:srgbClr>
        </a:solidFill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315675</xdr:colOff>
      <xdr:row>0</xdr:row>
      <xdr:rowOff>0</xdr:rowOff>
    </xdr:from>
    <xdr:ext cx="40005" cy="9525"/>
    <xdr:sp macro="" textlink="">
      <xdr:nvSpPr>
        <xdr:cNvPr id="44" name="Shape 44">
          <a:extLst>
            <a:ext uri="{FF2B5EF4-FFF2-40B4-BE49-F238E27FC236}">
              <a16:creationId xmlns:a16="http://schemas.microsoft.com/office/drawing/2014/main" xmlns="" id="{00000000-0008-0000-1600-00002C000000}"/>
            </a:ext>
          </a:extLst>
        </xdr:cNvPr>
        <xdr:cNvSpPr/>
      </xdr:nvSpPr>
      <xdr:spPr>
        <a:xfrm>
          <a:off x="0" y="0"/>
          <a:ext cx="40005" cy="9525"/>
        </a:xfrm>
        <a:custGeom>
          <a:avLst/>
          <a:gdLst/>
          <a:ahLst/>
          <a:cxnLst/>
          <a:rect l="0" t="0" r="0" b="0"/>
          <a:pathLst>
            <a:path w="40005" h="9525">
              <a:moveTo>
                <a:pt x="39951" y="9531"/>
              </a:moveTo>
              <a:lnTo>
                <a:pt x="0" y="9531"/>
              </a:lnTo>
              <a:lnTo>
                <a:pt x="0" y="0"/>
              </a:lnTo>
              <a:lnTo>
                <a:pt x="39951" y="0"/>
              </a:lnTo>
              <a:lnTo>
                <a:pt x="39951" y="9531"/>
              </a:lnTo>
              <a:close/>
            </a:path>
          </a:pathLst>
        </a:custGeom>
        <a:solidFill>
          <a:srgbClr val="000000">
            <a:alpha val="50000"/>
          </a:srgbClr>
        </a:solidFill>
      </xdr:spPr>
    </xdr:sp>
    <xdr:clientData/>
  </xdr:oneCellAnchor>
  <xdr:oneCellAnchor>
    <xdr:from>
      <xdr:col>4</xdr:col>
      <xdr:colOff>319994</xdr:colOff>
      <xdr:row>0</xdr:row>
      <xdr:rowOff>166250</xdr:rowOff>
    </xdr:from>
    <xdr:ext cx="40005" cy="9525"/>
    <xdr:sp macro="" textlink="">
      <xdr:nvSpPr>
        <xdr:cNvPr id="45" name="Shape 45">
          <a:extLst>
            <a:ext uri="{FF2B5EF4-FFF2-40B4-BE49-F238E27FC236}">
              <a16:creationId xmlns:a16="http://schemas.microsoft.com/office/drawing/2014/main" xmlns="" id="{00000000-0008-0000-1600-00002D000000}"/>
            </a:ext>
          </a:extLst>
        </xdr:cNvPr>
        <xdr:cNvSpPr/>
      </xdr:nvSpPr>
      <xdr:spPr>
        <a:xfrm>
          <a:off x="0" y="0"/>
          <a:ext cx="40005" cy="9525"/>
        </a:xfrm>
        <a:custGeom>
          <a:avLst/>
          <a:gdLst/>
          <a:ahLst/>
          <a:cxnLst/>
          <a:rect l="0" t="0" r="0" b="0"/>
          <a:pathLst>
            <a:path w="40005" h="9525">
              <a:moveTo>
                <a:pt x="39951" y="9531"/>
              </a:moveTo>
              <a:lnTo>
                <a:pt x="0" y="9531"/>
              </a:lnTo>
              <a:lnTo>
                <a:pt x="0" y="0"/>
              </a:lnTo>
              <a:lnTo>
                <a:pt x="39951" y="0"/>
              </a:lnTo>
              <a:lnTo>
                <a:pt x="39951" y="9531"/>
              </a:lnTo>
              <a:close/>
            </a:path>
          </a:pathLst>
        </a:custGeom>
        <a:solidFill>
          <a:srgbClr val="000000">
            <a:alpha val="50000"/>
          </a:srgbClr>
        </a:solidFill>
      </xdr:spPr>
    </xdr:sp>
    <xdr:clientData/>
  </xdr:oneCellAnchor>
  <xdr:oneCellAnchor>
    <xdr:from>
      <xdr:col>4</xdr:col>
      <xdr:colOff>934193</xdr:colOff>
      <xdr:row>26</xdr:row>
      <xdr:rowOff>-4</xdr:rowOff>
    </xdr:from>
    <xdr:ext cx="9525" cy="48260"/>
    <xdr:sp macro="" textlink="">
      <xdr:nvSpPr>
        <xdr:cNvPr id="46" name="Shape 46">
          <a:extLst>
            <a:ext uri="{FF2B5EF4-FFF2-40B4-BE49-F238E27FC236}">
              <a16:creationId xmlns:a16="http://schemas.microsoft.com/office/drawing/2014/main" xmlns="" id="{00000000-0008-0000-1600-00002E000000}"/>
            </a:ext>
          </a:extLst>
        </xdr:cNvPr>
        <xdr:cNvSpPr/>
      </xdr:nvSpPr>
      <xdr:spPr>
        <a:xfrm>
          <a:off x="0" y="0"/>
          <a:ext cx="9525" cy="48260"/>
        </a:xfrm>
        <a:custGeom>
          <a:avLst/>
          <a:gdLst/>
          <a:ahLst/>
          <a:cxnLst/>
          <a:rect l="0" t="0" r="0" b="0"/>
          <a:pathLst>
            <a:path w="9525" h="48260">
              <a:moveTo>
                <a:pt x="9531" y="47666"/>
              </a:moveTo>
              <a:lnTo>
                <a:pt x="0" y="47666"/>
              </a:lnTo>
              <a:lnTo>
                <a:pt x="0" y="9531"/>
              </a:lnTo>
              <a:lnTo>
                <a:pt x="9531" y="0"/>
              </a:lnTo>
              <a:lnTo>
                <a:pt x="9531" y="47666"/>
              </a:lnTo>
              <a:close/>
            </a:path>
          </a:pathLst>
        </a:custGeom>
        <a:solidFill>
          <a:srgbClr val="808080"/>
        </a:solidFill>
      </xdr:spPr>
    </xdr:sp>
    <xdr:clientData/>
  </xdr:oneCellAnchor>
  <xdr:oneCellAnchor>
    <xdr:from>
      <xdr:col>6</xdr:col>
      <xdr:colOff>364</xdr:colOff>
      <xdr:row>26</xdr:row>
      <xdr:rowOff>-4</xdr:rowOff>
    </xdr:from>
    <xdr:ext cx="9525" cy="48260"/>
    <xdr:sp macro="" textlink="">
      <xdr:nvSpPr>
        <xdr:cNvPr id="47" name="Shape 47">
          <a:extLst>
            <a:ext uri="{FF2B5EF4-FFF2-40B4-BE49-F238E27FC236}">
              <a16:creationId xmlns:a16="http://schemas.microsoft.com/office/drawing/2014/main" xmlns="" id="{00000000-0008-0000-1600-00002F000000}"/>
            </a:ext>
          </a:extLst>
        </xdr:cNvPr>
        <xdr:cNvSpPr/>
      </xdr:nvSpPr>
      <xdr:spPr>
        <a:xfrm>
          <a:off x="0" y="0"/>
          <a:ext cx="9525" cy="48260"/>
        </a:xfrm>
        <a:custGeom>
          <a:avLst/>
          <a:gdLst/>
          <a:ahLst/>
          <a:cxnLst/>
          <a:rect l="0" t="0" r="0" b="0"/>
          <a:pathLst>
            <a:path w="9525" h="48260">
              <a:moveTo>
                <a:pt x="9531" y="47666"/>
              </a:moveTo>
              <a:lnTo>
                <a:pt x="0" y="47666"/>
              </a:lnTo>
              <a:lnTo>
                <a:pt x="0" y="9531"/>
              </a:lnTo>
              <a:lnTo>
                <a:pt x="9531" y="0"/>
              </a:lnTo>
              <a:lnTo>
                <a:pt x="9531" y="47666"/>
              </a:lnTo>
              <a:close/>
            </a:path>
          </a:pathLst>
        </a:custGeom>
        <a:solidFill>
          <a:srgbClr val="808080"/>
        </a:solidFill>
      </xdr:spPr>
    </xdr:sp>
    <xdr:clientData/>
  </xdr:oneCellAnchor>
  <xdr:oneCellAnchor>
    <xdr:from>
      <xdr:col>6</xdr:col>
      <xdr:colOff>533393</xdr:colOff>
      <xdr:row>26</xdr:row>
      <xdr:rowOff>-4</xdr:rowOff>
    </xdr:from>
    <xdr:ext cx="9525" cy="48260"/>
    <xdr:sp macro="" textlink="">
      <xdr:nvSpPr>
        <xdr:cNvPr id="48" name="Shape 48">
          <a:extLst>
            <a:ext uri="{FF2B5EF4-FFF2-40B4-BE49-F238E27FC236}">
              <a16:creationId xmlns:a16="http://schemas.microsoft.com/office/drawing/2014/main" xmlns="" id="{00000000-0008-0000-1600-000030000000}"/>
            </a:ext>
          </a:extLst>
        </xdr:cNvPr>
        <xdr:cNvSpPr/>
      </xdr:nvSpPr>
      <xdr:spPr>
        <a:xfrm>
          <a:off x="0" y="0"/>
          <a:ext cx="9525" cy="48260"/>
        </a:xfrm>
        <a:custGeom>
          <a:avLst/>
          <a:gdLst/>
          <a:ahLst/>
          <a:cxnLst/>
          <a:rect l="0" t="0" r="0" b="0"/>
          <a:pathLst>
            <a:path w="9525" h="48260">
              <a:moveTo>
                <a:pt x="9531" y="47666"/>
              </a:moveTo>
              <a:lnTo>
                <a:pt x="0" y="47666"/>
              </a:lnTo>
              <a:lnTo>
                <a:pt x="0" y="9531"/>
              </a:lnTo>
              <a:lnTo>
                <a:pt x="9531" y="0"/>
              </a:lnTo>
              <a:lnTo>
                <a:pt x="9531" y="47666"/>
              </a:lnTo>
              <a:close/>
            </a:path>
          </a:pathLst>
        </a:custGeom>
        <a:solidFill>
          <a:srgbClr val="808080"/>
        </a:solidFill>
      </xdr:spPr>
    </xdr:sp>
    <xdr:clientData/>
  </xdr:oneCellAnchor>
  <xdr:oneCellAnchor>
    <xdr:from>
      <xdr:col>8</xdr:col>
      <xdr:colOff>170173</xdr:colOff>
      <xdr:row>26</xdr:row>
      <xdr:rowOff>-4</xdr:rowOff>
    </xdr:from>
    <xdr:ext cx="9525" cy="48260"/>
    <xdr:sp macro="" textlink="">
      <xdr:nvSpPr>
        <xdr:cNvPr id="49" name="Shape 49">
          <a:extLst>
            <a:ext uri="{FF2B5EF4-FFF2-40B4-BE49-F238E27FC236}">
              <a16:creationId xmlns:a16="http://schemas.microsoft.com/office/drawing/2014/main" xmlns="" id="{00000000-0008-0000-1600-000031000000}"/>
            </a:ext>
          </a:extLst>
        </xdr:cNvPr>
        <xdr:cNvSpPr/>
      </xdr:nvSpPr>
      <xdr:spPr>
        <a:xfrm>
          <a:off x="0" y="0"/>
          <a:ext cx="9525" cy="48260"/>
        </a:xfrm>
        <a:custGeom>
          <a:avLst/>
          <a:gdLst/>
          <a:ahLst/>
          <a:cxnLst/>
          <a:rect l="0" t="0" r="0" b="0"/>
          <a:pathLst>
            <a:path w="9525" h="48260">
              <a:moveTo>
                <a:pt x="9531" y="47666"/>
              </a:moveTo>
              <a:lnTo>
                <a:pt x="0" y="47666"/>
              </a:lnTo>
              <a:lnTo>
                <a:pt x="0" y="9531"/>
              </a:lnTo>
              <a:lnTo>
                <a:pt x="9531" y="0"/>
              </a:lnTo>
              <a:lnTo>
                <a:pt x="9531" y="47666"/>
              </a:lnTo>
              <a:close/>
            </a:path>
          </a:pathLst>
        </a:custGeom>
        <a:solidFill>
          <a:srgbClr val="808080"/>
        </a:solidFill>
      </xdr:spPr>
    </xdr:sp>
    <xdr:clientData/>
  </xdr:oneCellAnchor>
  <xdr:oneCellAnchor>
    <xdr:from>
      <xdr:col>10</xdr:col>
      <xdr:colOff>274728</xdr:colOff>
      <xdr:row>26</xdr:row>
      <xdr:rowOff>-4</xdr:rowOff>
    </xdr:from>
    <xdr:ext cx="9525" cy="48260"/>
    <xdr:sp macro="" textlink="">
      <xdr:nvSpPr>
        <xdr:cNvPr id="50" name="Shape 50">
          <a:extLst>
            <a:ext uri="{FF2B5EF4-FFF2-40B4-BE49-F238E27FC236}">
              <a16:creationId xmlns:a16="http://schemas.microsoft.com/office/drawing/2014/main" xmlns="" id="{00000000-0008-0000-1600-000032000000}"/>
            </a:ext>
          </a:extLst>
        </xdr:cNvPr>
        <xdr:cNvSpPr/>
      </xdr:nvSpPr>
      <xdr:spPr>
        <a:xfrm>
          <a:off x="0" y="0"/>
          <a:ext cx="9525" cy="48260"/>
        </a:xfrm>
        <a:custGeom>
          <a:avLst/>
          <a:gdLst/>
          <a:ahLst/>
          <a:cxnLst/>
          <a:rect l="0" t="0" r="0" b="0"/>
          <a:pathLst>
            <a:path w="9525" h="48260">
              <a:moveTo>
                <a:pt x="9531" y="47666"/>
              </a:moveTo>
              <a:lnTo>
                <a:pt x="0" y="47666"/>
              </a:lnTo>
              <a:lnTo>
                <a:pt x="0" y="9531"/>
              </a:lnTo>
              <a:lnTo>
                <a:pt x="9531" y="0"/>
              </a:lnTo>
              <a:lnTo>
                <a:pt x="9531" y="47666"/>
              </a:lnTo>
              <a:close/>
            </a:path>
          </a:pathLst>
        </a:custGeom>
        <a:solidFill>
          <a:srgbClr val="808080"/>
        </a:solidFill>
      </xdr:spPr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6356979</xdr:colOff>
      <xdr:row>58</xdr:row>
      <xdr:rowOff>-5</xdr:rowOff>
    </xdr:from>
    <xdr:ext cx="9525" cy="48260"/>
    <xdr:sp macro="" textlink="">
      <xdr:nvSpPr>
        <xdr:cNvPr id="2" name="Shape 51">
          <a:extLst>
            <a:ext uri="{FF2B5EF4-FFF2-40B4-BE49-F238E27FC236}">
              <a16:creationId xmlns:a16="http://schemas.microsoft.com/office/drawing/2014/main" xmlns="" id="{A56865C9-2E20-4E5A-902F-226BEF96E8EE}"/>
            </a:ext>
          </a:extLst>
        </xdr:cNvPr>
        <xdr:cNvSpPr/>
      </xdr:nvSpPr>
      <xdr:spPr>
        <a:xfrm>
          <a:off x="6356979" y="18240370"/>
          <a:ext cx="9525" cy="48260"/>
        </a:xfrm>
        <a:custGeom>
          <a:avLst/>
          <a:gdLst/>
          <a:ahLst/>
          <a:cxnLst/>
          <a:rect l="0" t="0" r="0" b="0"/>
          <a:pathLst>
            <a:path w="9525" h="48260">
              <a:moveTo>
                <a:pt x="9531" y="47671"/>
              </a:moveTo>
              <a:lnTo>
                <a:pt x="0" y="47671"/>
              </a:lnTo>
              <a:lnTo>
                <a:pt x="0" y="9531"/>
              </a:lnTo>
              <a:lnTo>
                <a:pt x="9531" y="0"/>
              </a:lnTo>
              <a:lnTo>
                <a:pt x="9531" y="47671"/>
              </a:lnTo>
              <a:close/>
            </a:path>
          </a:pathLst>
        </a:custGeom>
        <a:solidFill>
          <a:srgbClr val="808080"/>
        </a:solidFill>
      </xdr:spPr>
    </xdr:sp>
    <xdr:clientData/>
  </xdr:oneCellAnchor>
  <xdr:oneCellAnchor>
    <xdr:from>
      <xdr:col>1</xdr:col>
      <xdr:colOff>685793</xdr:colOff>
      <xdr:row>58</xdr:row>
      <xdr:rowOff>-5</xdr:rowOff>
    </xdr:from>
    <xdr:ext cx="9525" cy="48260"/>
    <xdr:sp macro="" textlink="">
      <xdr:nvSpPr>
        <xdr:cNvPr id="3" name="Shape 52">
          <a:extLst>
            <a:ext uri="{FF2B5EF4-FFF2-40B4-BE49-F238E27FC236}">
              <a16:creationId xmlns:a16="http://schemas.microsoft.com/office/drawing/2014/main" xmlns="" id="{F5FC2F8B-055E-4BA8-86CE-D9F26786A2FA}"/>
            </a:ext>
          </a:extLst>
        </xdr:cNvPr>
        <xdr:cNvSpPr/>
      </xdr:nvSpPr>
      <xdr:spPr>
        <a:xfrm>
          <a:off x="7362818" y="18240370"/>
          <a:ext cx="9525" cy="48260"/>
        </a:xfrm>
        <a:custGeom>
          <a:avLst/>
          <a:gdLst/>
          <a:ahLst/>
          <a:cxnLst/>
          <a:rect l="0" t="0" r="0" b="0"/>
          <a:pathLst>
            <a:path w="9525" h="48260">
              <a:moveTo>
                <a:pt x="9531" y="47671"/>
              </a:moveTo>
              <a:lnTo>
                <a:pt x="0" y="47671"/>
              </a:lnTo>
              <a:lnTo>
                <a:pt x="0" y="9531"/>
              </a:lnTo>
              <a:lnTo>
                <a:pt x="9531" y="0"/>
              </a:lnTo>
              <a:lnTo>
                <a:pt x="9531" y="47671"/>
              </a:lnTo>
              <a:close/>
            </a:path>
          </a:pathLst>
        </a:custGeom>
        <a:solidFill>
          <a:srgbClr val="808080"/>
        </a:solidFill>
      </xdr:spPr>
    </xdr:sp>
    <xdr:clientData/>
  </xdr:oneCellAnchor>
  <xdr:oneCellAnchor>
    <xdr:from>
      <xdr:col>2</xdr:col>
      <xdr:colOff>1438904</xdr:colOff>
      <xdr:row>58</xdr:row>
      <xdr:rowOff>-5</xdr:rowOff>
    </xdr:from>
    <xdr:ext cx="9525" cy="48260"/>
    <xdr:sp macro="" textlink="">
      <xdr:nvSpPr>
        <xdr:cNvPr id="4" name="Shape 53">
          <a:extLst>
            <a:ext uri="{FF2B5EF4-FFF2-40B4-BE49-F238E27FC236}">
              <a16:creationId xmlns:a16="http://schemas.microsoft.com/office/drawing/2014/main" xmlns="" id="{E3824B38-A825-4362-90E6-0B3ED5D6AC28}"/>
            </a:ext>
          </a:extLst>
        </xdr:cNvPr>
        <xdr:cNvSpPr/>
      </xdr:nvSpPr>
      <xdr:spPr>
        <a:xfrm>
          <a:off x="8839829" y="18240370"/>
          <a:ext cx="9525" cy="48260"/>
        </a:xfrm>
        <a:custGeom>
          <a:avLst/>
          <a:gdLst/>
          <a:ahLst/>
          <a:cxnLst/>
          <a:rect l="0" t="0" r="0" b="0"/>
          <a:pathLst>
            <a:path w="9525" h="48260">
              <a:moveTo>
                <a:pt x="9531" y="47671"/>
              </a:moveTo>
              <a:lnTo>
                <a:pt x="0" y="47671"/>
              </a:lnTo>
              <a:lnTo>
                <a:pt x="0" y="9531"/>
              </a:lnTo>
              <a:lnTo>
                <a:pt x="9531" y="0"/>
              </a:lnTo>
              <a:lnTo>
                <a:pt x="9531" y="47671"/>
              </a:lnTo>
              <a:close/>
            </a:path>
          </a:pathLst>
        </a:custGeom>
        <a:solidFill>
          <a:srgbClr val="808080"/>
        </a:solidFill>
      </xdr:spPr>
    </xdr:sp>
    <xdr:clientData/>
  </xdr:oneCellAnchor>
  <xdr:oneCellAnchor>
    <xdr:from>
      <xdr:col>3</xdr:col>
      <xdr:colOff>714369</xdr:colOff>
      <xdr:row>58</xdr:row>
      <xdr:rowOff>-5</xdr:rowOff>
    </xdr:from>
    <xdr:ext cx="9525" cy="48260"/>
    <xdr:sp macro="" textlink="">
      <xdr:nvSpPr>
        <xdr:cNvPr id="5" name="Shape 54">
          <a:extLst>
            <a:ext uri="{FF2B5EF4-FFF2-40B4-BE49-F238E27FC236}">
              <a16:creationId xmlns:a16="http://schemas.microsoft.com/office/drawing/2014/main" xmlns="" id="{D49D659C-3226-4FB6-AE43-BB176714DF6E}"/>
            </a:ext>
          </a:extLst>
        </xdr:cNvPr>
        <xdr:cNvSpPr/>
      </xdr:nvSpPr>
      <xdr:spPr>
        <a:xfrm>
          <a:off x="9629769" y="18240370"/>
          <a:ext cx="9525" cy="48260"/>
        </a:xfrm>
        <a:custGeom>
          <a:avLst/>
          <a:gdLst/>
          <a:ahLst/>
          <a:cxnLst/>
          <a:rect l="0" t="0" r="0" b="0"/>
          <a:pathLst>
            <a:path w="9525" h="48260">
              <a:moveTo>
                <a:pt x="9531" y="47671"/>
              </a:moveTo>
              <a:lnTo>
                <a:pt x="0" y="47671"/>
              </a:lnTo>
              <a:lnTo>
                <a:pt x="0" y="9531"/>
              </a:lnTo>
              <a:lnTo>
                <a:pt x="9531" y="0"/>
              </a:lnTo>
              <a:lnTo>
                <a:pt x="9531" y="47671"/>
              </a:lnTo>
              <a:close/>
            </a:path>
          </a:pathLst>
        </a:custGeom>
        <a:solidFill>
          <a:srgbClr val="808080"/>
        </a:solidFill>
      </xdr:spPr>
    </xdr:sp>
    <xdr:clientData/>
  </xdr:oneCellAnchor>
  <xdr:oneCellAnchor>
    <xdr:from>
      <xdr:col>3</xdr:col>
      <xdr:colOff>1438904</xdr:colOff>
      <xdr:row>58</xdr:row>
      <xdr:rowOff>-5</xdr:rowOff>
    </xdr:from>
    <xdr:ext cx="9525" cy="48260"/>
    <xdr:sp macro="" textlink="">
      <xdr:nvSpPr>
        <xdr:cNvPr id="6" name="Shape 53">
          <a:extLst>
            <a:ext uri="{FF2B5EF4-FFF2-40B4-BE49-F238E27FC236}">
              <a16:creationId xmlns:a16="http://schemas.microsoft.com/office/drawing/2014/main" xmlns="" id="{C2D42751-7EA8-4FAB-9225-E226575C080E}"/>
            </a:ext>
          </a:extLst>
        </xdr:cNvPr>
        <xdr:cNvSpPr/>
      </xdr:nvSpPr>
      <xdr:spPr>
        <a:xfrm>
          <a:off x="6553829" y="15116170"/>
          <a:ext cx="9525" cy="48260"/>
        </a:xfrm>
        <a:custGeom>
          <a:avLst/>
          <a:gdLst/>
          <a:ahLst/>
          <a:cxnLst/>
          <a:rect l="0" t="0" r="0" b="0"/>
          <a:pathLst>
            <a:path w="9525" h="48260">
              <a:moveTo>
                <a:pt x="9531" y="47671"/>
              </a:moveTo>
              <a:lnTo>
                <a:pt x="0" y="47671"/>
              </a:lnTo>
              <a:lnTo>
                <a:pt x="0" y="9531"/>
              </a:lnTo>
              <a:lnTo>
                <a:pt x="9531" y="0"/>
              </a:lnTo>
              <a:lnTo>
                <a:pt x="9531" y="47671"/>
              </a:lnTo>
              <a:close/>
            </a:path>
          </a:pathLst>
        </a:custGeom>
        <a:solidFill>
          <a:srgbClr val="808080"/>
        </a:solidFill>
      </xdr:spPr>
    </xdr:sp>
    <xdr:clientData/>
  </xdr:oneCellAnchor>
  <xdr:oneCellAnchor>
    <xdr:from>
      <xdr:col>4</xdr:col>
      <xdr:colOff>714369</xdr:colOff>
      <xdr:row>58</xdr:row>
      <xdr:rowOff>-5</xdr:rowOff>
    </xdr:from>
    <xdr:ext cx="9525" cy="48260"/>
    <xdr:sp macro="" textlink="">
      <xdr:nvSpPr>
        <xdr:cNvPr id="7" name="Shape 54">
          <a:extLst>
            <a:ext uri="{FF2B5EF4-FFF2-40B4-BE49-F238E27FC236}">
              <a16:creationId xmlns:a16="http://schemas.microsoft.com/office/drawing/2014/main" xmlns="" id="{329014D9-3889-40B3-9C4E-5EFFBF89C446}"/>
            </a:ext>
          </a:extLst>
        </xdr:cNvPr>
        <xdr:cNvSpPr/>
      </xdr:nvSpPr>
      <xdr:spPr>
        <a:xfrm>
          <a:off x="7267569" y="15116170"/>
          <a:ext cx="9525" cy="48260"/>
        </a:xfrm>
        <a:custGeom>
          <a:avLst/>
          <a:gdLst/>
          <a:ahLst/>
          <a:cxnLst/>
          <a:rect l="0" t="0" r="0" b="0"/>
          <a:pathLst>
            <a:path w="9525" h="48260">
              <a:moveTo>
                <a:pt x="9531" y="47671"/>
              </a:moveTo>
              <a:lnTo>
                <a:pt x="0" y="47671"/>
              </a:lnTo>
              <a:lnTo>
                <a:pt x="0" y="9531"/>
              </a:lnTo>
              <a:lnTo>
                <a:pt x="9531" y="0"/>
              </a:lnTo>
              <a:lnTo>
                <a:pt x="9531" y="47671"/>
              </a:lnTo>
              <a:close/>
            </a:path>
          </a:pathLst>
        </a:custGeom>
        <a:solidFill>
          <a:srgbClr val="808080"/>
        </a:solidFill>
      </xdr:spPr>
    </xdr:sp>
    <xdr:clientData/>
  </xdr:oneCellAnchor>
  <xdr:oneCellAnchor>
    <xdr:from>
      <xdr:col>4</xdr:col>
      <xdr:colOff>1438904</xdr:colOff>
      <xdr:row>58</xdr:row>
      <xdr:rowOff>-5</xdr:rowOff>
    </xdr:from>
    <xdr:ext cx="9525" cy="48260"/>
    <xdr:sp macro="" textlink="">
      <xdr:nvSpPr>
        <xdr:cNvPr id="8" name="Shape 53">
          <a:extLst>
            <a:ext uri="{FF2B5EF4-FFF2-40B4-BE49-F238E27FC236}">
              <a16:creationId xmlns:a16="http://schemas.microsoft.com/office/drawing/2014/main" xmlns="" id="{1AD66B93-2357-45C0-87F9-5D53A641D376}"/>
            </a:ext>
          </a:extLst>
        </xdr:cNvPr>
        <xdr:cNvSpPr/>
      </xdr:nvSpPr>
      <xdr:spPr>
        <a:xfrm>
          <a:off x="7687304" y="15116170"/>
          <a:ext cx="9525" cy="48260"/>
        </a:xfrm>
        <a:custGeom>
          <a:avLst/>
          <a:gdLst/>
          <a:ahLst/>
          <a:cxnLst/>
          <a:rect l="0" t="0" r="0" b="0"/>
          <a:pathLst>
            <a:path w="9525" h="48260">
              <a:moveTo>
                <a:pt x="9531" y="47671"/>
              </a:moveTo>
              <a:lnTo>
                <a:pt x="0" y="47671"/>
              </a:lnTo>
              <a:lnTo>
                <a:pt x="0" y="9531"/>
              </a:lnTo>
              <a:lnTo>
                <a:pt x="9531" y="0"/>
              </a:lnTo>
              <a:lnTo>
                <a:pt x="9531" y="47671"/>
              </a:lnTo>
              <a:close/>
            </a:path>
          </a:pathLst>
        </a:custGeom>
        <a:solidFill>
          <a:srgbClr val="808080"/>
        </a:solidFill>
      </xdr:spPr>
    </xdr:sp>
    <xdr:clientData/>
  </xdr:oneCellAnchor>
  <xdr:oneCellAnchor>
    <xdr:from>
      <xdr:col>5</xdr:col>
      <xdr:colOff>714369</xdr:colOff>
      <xdr:row>58</xdr:row>
      <xdr:rowOff>-5</xdr:rowOff>
    </xdr:from>
    <xdr:ext cx="9525" cy="48260"/>
    <xdr:sp macro="" textlink="">
      <xdr:nvSpPr>
        <xdr:cNvPr id="9" name="Shape 54">
          <a:extLst>
            <a:ext uri="{FF2B5EF4-FFF2-40B4-BE49-F238E27FC236}">
              <a16:creationId xmlns:a16="http://schemas.microsoft.com/office/drawing/2014/main" xmlns="" id="{C49DAD84-FB4D-4618-A55D-DC78E5ACE728}"/>
            </a:ext>
          </a:extLst>
        </xdr:cNvPr>
        <xdr:cNvSpPr/>
      </xdr:nvSpPr>
      <xdr:spPr>
        <a:xfrm>
          <a:off x="8401044" y="15116170"/>
          <a:ext cx="9525" cy="48260"/>
        </a:xfrm>
        <a:custGeom>
          <a:avLst/>
          <a:gdLst/>
          <a:ahLst/>
          <a:cxnLst/>
          <a:rect l="0" t="0" r="0" b="0"/>
          <a:pathLst>
            <a:path w="9525" h="48260">
              <a:moveTo>
                <a:pt x="9531" y="47671"/>
              </a:moveTo>
              <a:lnTo>
                <a:pt x="0" y="47671"/>
              </a:lnTo>
              <a:lnTo>
                <a:pt x="0" y="9531"/>
              </a:lnTo>
              <a:lnTo>
                <a:pt x="9531" y="0"/>
              </a:lnTo>
              <a:lnTo>
                <a:pt x="9531" y="47671"/>
              </a:lnTo>
              <a:close/>
            </a:path>
          </a:pathLst>
        </a:custGeom>
        <a:solidFill>
          <a:srgbClr val="808080"/>
        </a:solidFill>
      </xdr:spPr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6356979</xdr:colOff>
      <xdr:row>17</xdr:row>
      <xdr:rowOff>0</xdr:rowOff>
    </xdr:from>
    <xdr:ext cx="9525" cy="48260"/>
    <xdr:sp macro="" textlink="">
      <xdr:nvSpPr>
        <xdr:cNvPr id="2" name="Shape 51">
          <a:extLst>
            <a:ext uri="{FF2B5EF4-FFF2-40B4-BE49-F238E27FC236}">
              <a16:creationId xmlns:a16="http://schemas.microsoft.com/office/drawing/2014/main" xmlns="" id="{BA8AE1D5-4051-4783-BF43-1F656C4B2712}"/>
            </a:ext>
          </a:extLst>
        </xdr:cNvPr>
        <xdr:cNvSpPr/>
      </xdr:nvSpPr>
      <xdr:spPr>
        <a:xfrm>
          <a:off x="3213729" y="15868645"/>
          <a:ext cx="9525" cy="48260"/>
        </a:xfrm>
        <a:custGeom>
          <a:avLst/>
          <a:gdLst/>
          <a:ahLst/>
          <a:cxnLst/>
          <a:rect l="0" t="0" r="0" b="0"/>
          <a:pathLst>
            <a:path w="9525" h="48260">
              <a:moveTo>
                <a:pt x="9531" y="47671"/>
              </a:moveTo>
              <a:lnTo>
                <a:pt x="0" y="47671"/>
              </a:lnTo>
              <a:lnTo>
                <a:pt x="0" y="9531"/>
              </a:lnTo>
              <a:lnTo>
                <a:pt x="9531" y="0"/>
              </a:lnTo>
              <a:lnTo>
                <a:pt x="9531" y="47671"/>
              </a:lnTo>
              <a:close/>
            </a:path>
          </a:pathLst>
        </a:custGeom>
        <a:solidFill>
          <a:srgbClr val="808080"/>
        </a:solidFill>
      </xdr:spPr>
    </xdr:sp>
    <xdr:clientData/>
  </xdr:oneCellAnchor>
  <xdr:oneCellAnchor>
    <xdr:from>
      <xdr:col>1</xdr:col>
      <xdr:colOff>685793</xdr:colOff>
      <xdr:row>17</xdr:row>
      <xdr:rowOff>0</xdr:rowOff>
    </xdr:from>
    <xdr:ext cx="9525" cy="48260"/>
    <xdr:sp macro="" textlink="">
      <xdr:nvSpPr>
        <xdr:cNvPr id="3" name="Shape 52">
          <a:extLst>
            <a:ext uri="{FF2B5EF4-FFF2-40B4-BE49-F238E27FC236}">
              <a16:creationId xmlns:a16="http://schemas.microsoft.com/office/drawing/2014/main" xmlns="" id="{63387A4D-81EE-455F-B2C5-4B4EC5DD021D}"/>
            </a:ext>
          </a:extLst>
        </xdr:cNvPr>
        <xdr:cNvSpPr/>
      </xdr:nvSpPr>
      <xdr:spPr>
        <a:xfrm>
          <a:off x="3895718" y="15868645"/>
          <a:ext cx="9525" cy="48260"/>
        </a:xfrm>
        <a:custGeom>
          <a:avLst/>
          <a:gdLst/>
          <a:ahLst/>
          <a:cxnLst/>
          <a:rect l="0" t="0" r="0" b="0"/>
          <a:pathLst>
            <a:path w="9525" h="48260">
              <a:moveTo>
                <a:pt x="9531" y="47671"/>
              </a:moveTo>
              <a:lnTo>
                <a:pt x="0" y="47671"/>
              </a:lnTo>
              <a:lnTo>
                <a:pt x="0" y="9531"/>
              </a:lnTo>
              <a:lnTo>
                <a:pt x="9531" y="0"/>
              </a:lnTo>
              <a:lnTo>
                <a:pt x="9531" y="47671"/>
              </a:lnTo>
              <a:close/>
            </a:path>
          </a:pathLst>
        </a:custGeom>
        <a:solidFill>
          <a:srgbClr val="808080"/>
        </a:solidFill>
      </xdr:spPr>
    </xdr:sp>
    <xdr:clientData/>
  </xdr:oneCellAnchor>
  <xdr:oneCellAnchor>
    <xdr:from>
      <xdr:col>2</xdr:col>
      <xdr:colOff>1438904</xdr:colOff>
      <xdr:row>17</xdr:row>
      <xdr:rowOff>0</xdr:rowOff>
    </xdr:from>
    <xdr:ext cx="9525" cy="48260"/>
    <xdr:sp macro="" textlink="">
      <xdr:nvSpPr>
        <xdr:cNvPr id="4" name="Shape 53">
          <a:extLst>
            <a:ext uri="{FF2B5EF4-FFF2-40B4-BE49-F238E27FC236}">
              <a16:creationId xmlns:a16="http://schemas.microsoft.com/office/drawing/2014/main" xmlns="" id="{60523B0A-2F99-4640-8099-9FC03647DF96}"/>
            </a:ext>
          </a:extLst>
        </xdr:cNvPr>
        <xdr:cNvSpPr/>
      </xdr:nvSpPr>
      <xdr:spPr>
        <a:xfrm>
          <a:off x="5534654" y="15868645"/>
          <a:ext cx="9525" cy="48260"/>
        </a:xfrm>
        <a:custGeom>
          <a:avLst/>
          <a:gdLst/>
          <a:ahLst/>
          <a:cxnLst/>
          <a:rect l="0" t="0" r="0" b="0"/>
          <a:pathLst>
            <a:path w="9525" h="48260">
              <a:moveTo>
                <a:pt x="9531" y="47671"/>
              </a:moveTo>
              <a:lnTo>
                <a:pt x="0" y="47671"/>
              </a:lnTo>
              <a:lnTo>
                <a:pt x="0" y="9531"/>
              </a:lnTo>
              <a:lnTo>
                <a:pt x="9531" y="0"/>
              </a:lnTo>
              <a:lnTo>
                <a:pt x="9531" y="47671"/>
              </a:lnTo>
              <a:close/>
            </a:path>
          </a:pathLst>
        </a:custGeom>
        <a:solidFill>
          <a:srgbClr val="808080"/>
        </a:solidFill>
      </xdr:spPr>
    </xdr:sp>
    <xdr:clientData/>
  </xdr:oneCellAnchor>
  <xdr:oneCellAnchor>
    <xdr:from>
      <xdr:col>3</xdr:col>
      <xdr:colOff>714369</xdr:colOff>
      <xdr:row>17</xdr:row>
      <xdr:rowOff>0</xdr:rowOff>
    </xdr:from>
    <xdr:ext cx="9525" cy="48260"/>
    <xdr:sp macro="" textlink="">
      <xdr:nvSpPr>
        <xdr:cNvPr id="5" name="Shape 54">
          <a:extLst>
            <a:ext uri="{FF2B5EF4-FFF2-40B4-BE49-F238E27FC236}">
              <a16:creationId xmlns:a16="http://schemas.microsoft.com/office/drawing/2014/main" xmlns="" id="{C2F0CCD1-DEE7-4BC0-85DA-65B8BF48476E}"/>
            </a:ext>
          </a:extLst>
        </xdr:cNvPr>
        <xdr:cNvSpPr/>
      </xdr:nvSpPr>
      <xdr:spPr>
        <a:xfrm>
          <a:off x="6248394" y="15868645"/>
          <a:ext cx="9525" cy="48260"/>
        </a:xfrm>
        <a:custGeom>
          <a:avLst/>
          <a:gdLst/>
          <a:ahLst/>
          <a:cxnLst/>
          <a:rect l="0" t="0" r="0" b="0"/>
          <a:pathLst>
            <a:path w="9525" h="48260">
              <a:moveTo>
                <a:pt x="9531" y="47671"/>
              </a:moveTo>
              <a:lnTo>
                <a:pt x="0" y="47671"/>
              </a:lnTo>
              <a:lnTo>
                <a:pt x="0" y="9531"/>
              </a:lnTo>
              <a:lnTo>
                <a:pt x="9531" y="0"/>
              </a:lnTo>
              <a:lnTo>
                <a:pt x="9531" y="47671"/>
              </a:lnTo>
              <a:close/>
            </a:path>
          </a:pathLst>
        </a:custGeom>
        <a:solidFill>
          <a:srgbClr val="808080"/>
        </a:solidFill>
      </xdr:spPr>
    </xdr:sp>
    <xdr:clientData/>
  </xdr:oneCellAnchor>
  <xdr:oneCellAnchor>
    <xdr:from>
      <xdr:col>4</xdr:col>
      <xdr:colOff>1438904</xdr:colOff>
      <xdr:row>17</xdr:row>
      <xdr:rowOff>0</xdr:rowOff>
    </xdr:from>
    <xdr:ext cx="9525" cy="48260"/>
    <xdr:sp macro="" textlink="">
      <xdr:nvSpPr>
        <xdr:cNvPr id="6" name="Shape 53">
          <a:extLst>
            <a:ext uri="{FF2B5EF4-FFF2-40B4-BE49-F238E27FC236}">
              <a16:creationId xmlns:a16="http://schemas.microsoft.com/office/drawing/2014/main" xmlns="" id="{6AE5DE93-9F5D-4FFC-A3CC-36792C2D1570}"/>
            </a:ext>
          </a:extLst>
        </xdr:cNvPr>
        <xdr:cNvSpPr/>
      </xdr:nvSpPr>
      <xdr:spPr>
        <a:xfrm>
          <a:off x="6668129" y="15868645"/>
          <a:ext cx="9525" cy="48260"/>
        </a:xfrm>
        <a:custGeom>
          <a:avLst/>
          <a:gdLst/>
          <a:ahLst/>
          <a:cxnLst/>
          <a:rect l="0" t="0" r="0" b="0"/>
          <a:pathLst>
            <a:path w="9525" h="48260">
              <a:moveTo>
                <a:pt x="9531" y="47671"/>
              </a:moveTo>
              <a:lnTo>
                <a:pt x="0" y="47671"/>
              </a:lnTo>
              <a:lnTo>
                <a:pt x="0" y="9531"/>
              </a:lnTo>
              <a:lnTo>
                <a:pt x="9531" y="0"/>
              </a:lnTo>
              <a:lnTo>
                <a:pt x="9531" y="47671"/>
              </a:lnTo>
              <a:close/>
            </a:path>
          </a:pathLst>
        </a:custGeom>
        <a:solidFill>
          <a:srgbClr val="808080"/>
        </a:solidFill>
      </xdr:spPr>
    </xdr:sp>
    <xdr:clientData/>
  </xdr:oneCellAnchor>
  <xdr:oneCellAnchor>
    <xdr:from>
      <xdr:col>5</xdr:col>
      <xdr:colOff>714369</xdr:colOff>
      <xdr:row>17</xdr:row>
      <xdr:rowOff>0</xdr:rowOff>
    </xdr:from>
    <xdr:ext cx="9525" cy="48260"/>
    <xdr:sp macro="" textlink="">
      <xdr:nvSpPr>
        <xdr:cNvPr id="7" name="Shape 54">
          <a:extLst>
            <a:ext uri="{FF2B5EF4-FFF2-40B4-BE49-F238E27FC236}">
              <a16:creationId xmlns:a16="http://schemas.microsoft.com/office/drawing/2014/main" xmlns="" id="{125349F8-5826-45F6-B6B0-BBF35DD6BDB8}"/>
            </a:ext>
          </a:extLst>
        </xdr:cNvPr>
        <xdr:cNvSpPr/>
      </xdr:nvSpPr>
      <xdr:spPr>
        <a:xfrm>
          <a:off x="7381869" y="15868645"/>
          <a:ext cx="9525" cy="48260"/>
        </a:xfrm>
        <a:custGeom>
          <a:avLst/>
          <a:gdLst/>
          <a:ahLst/>
          <a:cxnLst/>
          <a:rect l="0" t="0" r="0" b="0"/>
          <a:pathLst>
            <a:path w="9525" h="48260">
              <a:moveTo>
                <a:pt x="9531" y="47671"/>
              </a:moveTo>
              <a:lnTo>
                <a:pt x="0" y="47671"/>
              </a:lnTo>
              <a:lnTo>
                <a:pt x="0" y="9531"/>
              </a:lnTo>
              <a:lnTo>
                <a:pt x="9531" y="0"/>
              </a:lnTo>
              <a:lnTo>
                <a:pt x="9531" y="47671"/>
              </a:lnTo>
              <a:close/>
            </a:path>
          </a:pathLst>
        </a:custGeom>
        <a:solidFill>
          <a:srgbClr val="808080"/>
        </a:solidFill>
      </xdr:spPr>
    </xdr:sp>
    <xdr:clientData/>
  </xdr:oneCellAnchor>
  <xdr:oneCellAnchor>
    <xdr:from>
      <xdr:col>4</xdr:col>
      <xdr:colOff>1438904</xdr:colOff>
      <xdr:row>17</xdr:row>
      <xdr:rowOff>0</xdr:rowOff>
    </xdr:from>
    <xdr:ext cx="9525" cy="48260"/>
    <xdr:sp macro="" textlink="">
      <xdr:nvSpPr>
        <xdr:cNvPr id="8" name="Shape 53">
          <a:extLst>
            <a:ext uri="{FF2B5EF4-FFF2-40B4-BE49-F238E27FC236}">
              <a16:creationId xmlns:a16="http://schemas.microsoft.com/office/drawing/2014/main" xmlns="" id="{F0233795-BA60-49BC-8F54-5DAF7566A8DA}"/>
            </a:ext>
          </a:extLst>
        </xdr:cNvPr>
        <xdr:cNvSpPr/>
      </xdr:nvSpPr>
      <xdr:spPr>
        <a:xfrm>
          <a:off x="7849229" y="15868645"/>
          <a:ext cx="9525" cy="48260"/>
        </a:xfrm>
        <a:custGeom>
          <a:avLst/>
          <a:gdLst/>
          <a:ahLst/>
          <a:cxnLst/>
          <a:rect l="0" t="0" r="0" b="0"/>
          <a:pathLst>
            <a:path w="9525" h="48260">
              <a:moveTo>
                <a:pt x="9531" y="47671"/>
              </a:moveTo>
              <a:lnTo>
                <a:pt x="0" y="47671"/>
              </a:lnTo>
              <a:lnTo>
                <a:pt x="0" y="9531"/>
              </a:lnTo>
              <a:lnTo>
                <a:pt x="9531" y="0"/>
              </a:lnTo>
              <a:lnTo>
                <a:pt x="9531" y="47671"/>
              </a:lnTo>
              <a:close/>
            </a:path>
          </a:pathLst>
        </a:custGeom>
        <a:solidFill>
          <a:srgbClr val="808080"/>
        </a:solidFill>
      </xdr:spPr>
    </xdr:sp>
    <xdr:clientData/>
  </xdr:oneCellAnchor>
  <xdr:oneCellAnchor>
    <xdr:from>
      <xdr:col>5</xdr:col>
      <xdr:colOff>714369</xdr:colOff>
      <xdr:row>17</xdr:row>
      <xdr:rowOff>0</xdr:rowOff>
    </xdr:from>
    <xdr:ext cx="9525" cy="48260"/>
    <xdr:sp macro="" textlink="">
      <xdr:nvSpPr>
        <xdr:cNvPr id="9" name="Shape 54">
          <a:extLst>
            <a:ext uri="{FF2B5EF4-FFF2-40B4-BE49-F238E27FC236}">
              <a16:creationId xmlns:a16="http://schemas.microsoft.com/office/drawing/2014/main" xmlns="" id="{A56EEACB-4912-4055-AEAB-F7AC77343906}"/>
            </a:ext>
          </a:extLst>
        </xdr:cNvPr>
        <xdr:cNvSpPr/>
      </xdr:nvSpPr>
      <xdr:spPr>
        <a:xfrm>
          <a:off x="8562969" y="15868645"/>
          <a:ext cx="9525" cy="48260"/>
        </a:xfrm>
        <a:custGeom>
          <a:avLst/>
          <a:gdLst/>
          <a:ahLst/>
          <a:cxnLst/>
          <a:rect l="0" t="0" r="0" b="0"/>
          <a:pathLst>
            <a:path w="9525" h="48260">
              <a:moveTo>
                <a:pt x="9531" y="47671"/>
              </a:moveTo>
              <a:lnTo>
                <a:pt x="0" y="47671"/>
              </a:lnTo>
              <a:lnTo>
                <a:pt x="0" y="9531"/>
              </a:lnTo>
              <a:lnTo>
                <a:pt x="9531" y="0"/>
              </a:lnTo>
              <a:lnTo>
                <a:pt x="9531" y="47671"/>
              </a:lnTo>
              <a:close/>
            </a:path>
          </a:pathLst>
        </a:custGeom>
        <a:solidFill>
          <a:srgbClr val="808080"/>
        </a:solidFill>
      </xdr:spPr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59</xdr:row>
      <xdr:rowOff>206</xdr:rowOff>
    </xdr:from>
    <xdr:ext cx="19685" cy="2497455"/>
    <xdr:grpSp>
      <xdr:nvGrpSpPr>
        <xdr:cNvPr id="2" name="Group 60">
          <a:extLst>
            <a:ext uri="{FF2B5EF4-FFF2-40B4-BE49-F238E27FC236}">
              <a16:creationId xmlns:a16="http://schemas.microsoft.com/office/drawing/2014/main" xmlns="" id="{856A99A6-8876-458F-90AF-0574D90B5B8C}"/>
            </a:ext>
          </a:extLst>
        </xdr:cNvPr>
        <xdr:cNvGrpSpPr/>
      </xdr:nvGrpSpPr>
      <xdr:grpSpPr>
        <a:xfrm>
          <a:off x="0" y="17088056"/>
          <a:ext cx="19685" cy="2497455"/>
          <a:chOff x="0" y="0"/>
          <a:chExt cx="19685" cy="2497455"/>
        </a:xfrm>
      </xdr:grpSpPr>
      <xdr:sp macro="" textlink="">
        <xdr:nvSpPr>
          <xdr:cNvPr id="3" name="Shape 61">
            <a:extLst>
              <a:ext uri="{FF2B5EF4-FFF2-40B4-BE49-F238E27FC236}">
                <a16:creationId xmlns:a16="http://schemas.microsoft.com/office/drawing/2014/main" xmlns="" id="{7AC698BC-7F4D-4767-88FB-0BEA0F5D3A40}"/>
              </a:ext>
            </a:extLst>
          </xdr:cNvPr>
          <xdr:cNvSpPr/>
        </xdr:nvSpPr>
        <xdr:spPr>
          <a:xfrm>
            <a:off x="0" y="0"/>
            <a:ext cx="9525" cy="2497455"/>
          </a:xfrm>
          <a:custGeom>
            <a:avLst/>
            <a:gdLst/>
            <a:ahLst/>
            <a:cxnLst/>
            <a:rect l="0" t="0" r="0" b="0"/>
            <a:pathLst>
              <a:path w="9525" h="2497455">
                <a:moveTo>
                  <a:pt x="0" y="0"/>
                </a:moveTo>
                <a:lnTo>
                  <a:pt x="0" y="2497135"/>
                </a:lnTo>
                <a:lnTo>
                  <a:pt x="9531" y="2497135"/>
                </a:lnTo>
                <a:lnTo>
                  <a:pt x="9531" y="0"/>
                </a:lnTo>
                <a:lnTo>
                  <a:pt x="0" y="0"/>
                </a:lnTo>
                <a:close/>
              </a:path>
            </a:pathLst>
          </a:custGeom>
          <a:solidFill>
            <a:srgbClr val="808080"/>
          </a:solidFill>
        </xdr:spPr>
      </xdr:sp>
      <xdr:sp macro="" textlink="">
        <xdr:nvSpPr>
          <xdr:cNvPr id="4" name="Shape 62">
            <a:extLst>
              <a:ext uri="{FF2B5EF4-FFF2-40B4-BE49-F238E27FC236}">
                <a16:creationId xmlns:a16="http://schemas.microsoft.com/office/drawing/2014/main" xmlns="" id="{4811FEAE-2B40-4343-BACF-D4C9796A761B}"/>
              </a:ext>
            </a:extLst>
          </xdr:cNvPr>
          <xdr:cNvSpPr/>
        </xdr:nvSpPr>
        <xdr:spPr>
          <a:xfrm>
            <a:off x="9531" y="2411360"/>
            <a:ext cx="9525" cy="86360"/>
          </a:xfrm>
          <a:custGeom>
            <a:avLst/>
            <a:gdLst/>
            <a:ahLst/>
            <a:cxnLst/>
            <a:rect l="0" t="0" r="0" b="0"/>
            <a:pathLst>
              <a:path w="9525" h="86360">
                <a:moveTo>
                  <a:pt x="0" y="0"/>
                </a:moveTo>
                <a:lnTo>
                  <a:pt x="0" y="85775"/>
                </a:lnTo>
                <a:lnTo>
                  <a:pt x="9531" y="85775"/>
                </a:lnTo>
                <a:lnTo>
                  <a:pt x="9531" y="0"/>
                </a:lnTo>
                <a:lnTo>
                  <a:pt x="0" y="0"/>
                </a:lnTo>
                <a:close/>
              </a:path>
            </a:pathLst>
          </a:custGeom>
          <a:solidFill>
            <a:srgbClr val="2B2B2B"/>
          </a:solidFill>
        </xdr:spPr>
      </xdr:sp>
    </xdr:grpSp>
    <xdr:clientData/>
  </xdr:oneCellAnchor>
  <xdr:oneCellAnchor>
    <xdr:from>
      <xdr:col>0</xdr:col>
      <xdr:colOff>7281538</xdr:colOff>
      <xdr:row>65</xdr:row>
      <xdr:rowOff>161920</xdr:rowOff>
    </xdr:from>
    <xdr:ext cx="19685" cy="86360"/>
    <xdr:grpSp>
      <xdr:nvGrpSpPr>
        <xdr:cNvPr id="5" name="Group 63">
          <a:extLst>
            <a:ext uri="{FF2B5EF4-FFF2-40B4-BE49-F238E27FC236}">
              <a16:creationId xmlns:a16="http://schemas.microsoft.com/office/drawing/2014/main" xmlns="" id="{63F6128C-C1C8-4F03-A522-7D531EB0BC02}"/>
            </a:ext>
          </a:extLst>
        </xdr:cNvPr>
        <xdr:cNvGrpSpPr/>
      </xdr:nvGrpSpPr>
      <xdr:grpSpPr>
        <a:xfrm>
          <a:off x="3338188" y="19173820"/>
          <a:ext cx="19685" cy="86360"/>
          <a:chOff x="0" y="0"/>
          <a:chExt cx="19685" cy="86360"/>
        </a:xfrm>
      </xdr:grpSpPr>
      <xdr:sp macro="" textlink="">
        <xdr:nvSpPr>
          <xdr:cNvPr id="6" name="Shape 64">
            <a:extLst>
              <a:ext uri="{FF2B5EF4-FFF2-40B4-BE49-F238E27FC236}">
                <a16:creationId xmlns:a16="http://schemas.microsoft.com/office/drawing/2014/main" xmlns="" id="{680AFB3E-DED9-480B-BF0D-1B91FE815F3B}"/>
              </a:ext>
            </a:extLst>
          </xdr:cNvPr>
          <xdr:cNvSpPr/>
        </xdr:nvSpPr>
        <xdr:spPr>
          <a:xfrm>
            <a:off x="0" y="0"/>
            <a:ext cx="9525" cy="86360"/>
          </a:xfrm>
          <a:custGeom>
            <a:avLst/>
            <a:gdLst/>
            <a:ahLst/>
            <a:cxnLst/>
            <a:rect l="0" t="0" r="0" b="0"/>
            <a:pathLst>
              <a:path w="9525" h="86360">
                <a:moveTo>
                  <a:pt x="9531" y="85775"/>
                </a:moveTo>
                <a:lnTo>
                  <a:pt x="0" y="85775"/>
                </a:lnTo>
                <a:lnTo>
                  <a:pt x="0" y="9531"/>
                </a:lnTo>
                <a:lnTo>
                  <a:pt x="9531" y="0"/>
                </a:lnTo>
                <a:lnTo>
                  <a:pt x="9531" y="85775"/>
                </a:lnTo>
                <a:close/>
              </a:path>
            </a:pathLst>
          </a:custGeom>
          <a:solidFill>
            <a:srgbClr val="808080"/>
          </a:solidFill>
        </xdr:spPr>
      </xdr:sp>
      <xdr:sp macro="" textlink="">
        <xdr:nvSpPr>
          <xdr:cNvPr id="7" name="Shape 65">
            <a:extLst>
              <a:ext uri="{FF2B5EF4-FFF2-40B4-BE49-F238E27FC236}">
                <a16:creationId xmlns:a16="http://schemas.microsoft.com/office/drawing/2014/main" xmlns="" id="{494012F9-3074-4E89-BC6E-41A947211B84}"/>
              </a:ext>
            </a:extLst>
          </xdr:cNvPr>
          <xdr:cNvSpPr/>
        </xdr:nvSpPr>
        <xdr:spPr>
          <a:xfrm>
            <a:off x="9531" y="0"/>
            <a:ext cx="9525" cy="86360"/>
          </a:xfrm>
          <a:custGeom>
            <a:avLst/>
            <a:gdLst/>
            <a:ahLst/>
            <a:cxnLst/>
            <a:rect l="0" t="0" r="0" b="0"/>
            <a:pathLst>
              <a:path w="9525" h="86360">
                <a:moveTo>
                  <a:pt x="0" y="0"/>
                </a:moveTo>
                <a:lnTo>
                  <a:pt x="0" y="85775"/>
                </a:lnTo>
                <a:lnTo>
                  <a:pt x="9531" y="85775"/>
                </a:lnTo>
                <a:lnTo>
                  <a:pt x="9531" y="0"/>
                </a:lnTo>
                <a:lnTo>
                  <a:pt x="0" y="0"/>
                </a:lnTo>
                <a:close/>
              </a:path>
            </a:pathLst>
          </a:custGeom>
          <a:solidFill>
            <a:srgbClr val="2B2B2B"/>
          </a:solidFill>
        </xdr:spPr>
      </xdr:sp>
    </xdr:grpSp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omercial_limpar@hotmail.com" TargetMode="External"/><Relationship Id="rId4" Type="http://schemas.openxmlformats.org/officeDocument/2006/relationships/vmlDrawing" Target="../drawings/vmlDrawing1.v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J78"/>
  <sheetViews>
    <sheetView tabSelected="1" topLeftCell="A31" zoomScaleNormal="100" workbookViewId="0">
      <selection activeCell="J35" sqref="J35"/>
    </sheetView>
  </sheetViews>
  <sheetFormatPr defaultRowHeight="12.75"/>
  <cols>
    <col min="1" max="1" width="11.1640625" customWidth="1"/>
    <col min="2" max="2" width="31.1640625" customWidth="1"/>
    <col min="3" max="3" width="9.5" customWidth="1"/>
    <col min="4" max="4" width="22.1640625" customWidth="1"/>
    <col min="5" max="5" width="33" customWidth="1"/>
    <col min="6" max="6" width="30.1640625" customWidth="1"/>
    <col min="7" max="7" width="27.5" customWidth="1"/>
    <col min="8" max="8" width="7.83203125" customWidth="1"/>
    <col min="9" max="9" width="12.33203125" bestFit="1" customWidth="1"/>
  </cols>
  <sheetData>
    <row r="9" spans="1:7" ht="15.75">
      <c r="A9" s="255" t="s">
        <v>368</v>
      </c>
      <c r="B9" s="255"/>
      <c r="C9" s="255"/>
      <c r="D9" s="255"/>
      <c r="E9" s="255"/>
      <c r="F9" s="255"/>
      <c r="G9" s="255"/>
    </row>
    <row r="10" spans="1:7" ht="15.75">
      <c r="A10" s="201"/>
      <c r="B10" s="205"/>
      <c r="C10" s="205"/>
      <c r="D10" s="198"/>
      <c r="E10" s="205"/>
      <c r="F10" s="205"/>
      <c r="G10" s="139"/>
    </row>
    <row r="11" spans="1:7" ht="15">
      <c r="A11" s="199" t="s">
        <v>369</v>
      </c>
      <c r="B11" s="198"/>
      <c r="C11" s="198"/>
      <c r="D11" s="198"/>
      <c r="E11" s="198"/>
      <c r="F11" s="198"/>
    </row>
    <row r="12" spans="1:7" ht="15">
      <c r="A12" s="200"/>
      <c r="B12" s="198"/>
      <c r="C12" s="198"/>
      <c r="D12" s="198"/>
      <c r="E12" s="198"/>
      <c r="F12" s="198"/>
    </row>
    <row r="13" spans="1:7" ht="24" customHeight="1">
      <c r="A13" s="200" t="s">
        <v>400</v>
      </c>
      <c r="B13" s="198"/>
      <c r="C13" s="198"/>
      <c r="D13" s="198"/>
      <c r="E13" s="198"/>
      <c r="F13" s="198"/>
    </row>
    <row r="14" spans="1:7" ht="15">
      <c r="A14" s="198"/>
      <c r="B14" s="198"/>
      <c r="C14" s="198"/>
      <c r="D14" s="198"/>
      <c r="E14" s="198"/>
      <c r="F14" s="198"/>
    </row>
    <row r="15" spans="1:7" ht="15">
      <c r="A15" s="198"/>
      <c r="B15" s="198"/>
      <c r="C15" s="198"/>
      <c r="D15" s="198"/>
      <c r="E15" s="198"/>
      <c r="F15" s="198"/>
    </row>
    <row r="16" spans="1:7" ht="21.75" customHeight="1">
      <c r="A16" s="201" t="s">
        <v>401</v>
      </c>
      <c r="B16" s="198"/>
      <c r="C16" s="198"/>
      <c r="D16" s="198"/>
      <c r="E16" s="198"/>
      <c r="F16" s="198"/>
    </row>
    <row r="17" spans="1:8" ht="19.5" customHeight="1">
      <c r="A17" s="201" t="s">
        <v>402</v>
      </c>
      <c r="B17" s="198"/>
      <c r="C17" s="198"/>
      <c r="D17" s="198"/>
      <c r="E17" s="198"/>
      <c r="F17" s="198"/>
    </row>
    <row r="18" spans="1:8" ht="15">
      <c r="A18" s="199"/>
      <c r="B18" s="198"/>
      <c r="C18" s="198"/>
      <c r="D18" s="198"/>
      <c r="E18" s="198"/>
      <c r="F18" s="198"/>
    </row>
    <row r="19" spans="1:8" ht="15">
      <c r="A19" s="199"/>
      <c r="B19" s="198"/>
      <c r="C19" s="198"/>
      <c r="D19" s="198"/>
      <c r="E19" s="198"/>
      <c r="F19" s="198"/>
    </row>
    <row r="20" spans="1:8" ht="15.75">
      <c r="A20" s="201" t="s">
        <v>370</v>
      </c>
      <c r="B20" s="198"/>
      <c r="C20" s="198"/>
      <c r="D20" s="198"/>
      <c r="E20" s="198"/>
      <c r="F20" s="198"/>
    </row>
    <row r="21" spans="1:8" ht="15">
      <c r="A21" s="199"/>
      <c r="B21" s="205"/>
      <c r="C21" s="205"/>
      <c r="D21" s="205"/>
      <c r="E21" s="205"/>
      <c r="F21" s="205"/>
      <c r="G21" s="139"/>
      <c r="H21" s="139"/>
    </row>
    <row r="22" spans="1:8" ht="61.5" customHeight="1">
      <c r="A22" s="258" t="s">
        <v>375</v>
      </c>
      <c r="B22" s="258"/>
      <c r="C22" s="258"/>
      <c r="D22" s="258"/>
      <c r="E22" s="258"/>
      <c r="F22" s="258"/>
      <c r="G22" s="258"/>
    </row>
    <row r="23" spans="1:8" ht="15.75">
      <c r="A23" s="202" t="s">
        <v>371</v>
      </c>
      <c r="B23" s="198"/>
      <c r="C23" s="198"/>
      <c r="D23" s="198"/>
      <c r="E23" s="198"/>
      <c r="F23" s="198"/>
    </row>
    <row r="24" spans="1:8" ht="15">
      <c r="A24" s="203" t="s">
        <v>372</v>
      </c>
      <c r="B24" s="198"/>
      <c r="C24" s="198"/>
      <c r="D24" s="198"/>
      <c r="E24" s="198"/>
      <c r="F24" s="198"/>
    </row>
    <row r="25" spans="1:8" ht="192" customHeight="1">
      <c r="A25" s="259" t="s">
        <v>374</v>
      </c>
      <c r="B25" s="259"/>
      <c r="C25" s="259"/>
      <c r="D25" s="259"/>
      <c r="E25" s="259"/>
      <c r="F25" s="259"/>
      <c r="G25" s="259"/>
    </row>
    <row r="26" spans="1:8" ht="15">
      <c r="A26" s="203"/>
      <c r="B26" s="198"/>
      <c r="C26" s="198"/>
      <c r="D26" s="198"/>
      <c r="E26" s="198"/>
      <c r="F26" s="198"/>
    </row>
    <row r="27" spans="1:8" ht="30.75" customHeight="1">
      <c r="A27" s="258" t="s">
        <v>403</v>
      </c>
      <c r="B27" s="258"/>
      <c r="C27" s="258"/>
      <c r="D27" s="258"/>
      <c r="E27" s="258"/>
      <c r="F27" s="258"/>
      <c r="G27" s="258"/>
    </row>
    <row r="30" spans="1:8" ht="17.25" customHeight="1">
      <c r="A30" s="263" t="s">
        <v>24</v>
      </c>
      <c r="B30" s="263"/>
      <c r="C30" s="263"/>
      <c r="D30" s="263"/>
      <c r="E30" s="263"/>
      <c r="F30" s="263"/>
      <c r="G30" s="263"/>
      <c r="H30" s="207"/>
    </row>
    <row r="31" spans="1:8" ht="27" customHeight="1">
      <c r="A31" s="261" t="s">
        <v>25</v>
      </c>
      <c r="B31" s="262"/>
      <c r="C31" s="262"/>
      <c r="D31" s="262"/>
      <c r="E31" s="262"/>
      <c r="F31" s="262"/>
      <c r="G31" s="262"/>
    </row>
    <row r="32" spans="1:8" ht="40.5" customHeight="1">
      <c r="A32" s="15" t="s">
        <v>26</v>
      </c>
      <c r="B32" s="15" t="s">
        <v>12</v>
      </c>
      <c r="C32" s="15" t="s">
        <v>13</v>
      </c>
      <c r="D32" s="15" t="s">
        <v>27</v>
      </c>
      <c r="E32" s="208" t="s">
        <v>367</v>
      </c>
      <c r="F32" s="2" t="s">
        <v>28</v>
      </c>
      <c r="G32" s="214" t="s">
        <v>373</v>
      </c>
    </row>
    <row r="33" spans="1:10" ht="27" customHeight="1">
      <c r="A33" s="27">
        <v>1</v>
      </c>
      <c r="B33" s="147" t="s">
        <v>17</v>
      </c>
      <c r="C33" s="24">
        <v>1</v>
      </c>
      <c r="D33" s="4" t="s">
        <v>18</v>
      </c>
      <c r="E33" s="206">
        <f>Copeiro!H147</f>
        <v>2805.5267322605364</v>
      </c>
      <c r="F33" s="197">
        <f>C33*E33</f>
        <v>2805.5267322605364</v>
      </c>
      <c r="G33" s="175">
        <f>ROUND((F33*12),2)</f>
        <v>33666.32</v>
      </c>
    </row>
    <row r="34" spans="1:10" ht="27" customHeight="1">
      <c r="A34" s="27">
        <v>2</v>
      </c>
      <c r="B34" s="147" t="s">
        <v>19</v>
      </c>
      <c r="C34" s="24">
        <v>3</v>
      </c>
      <c r="D34" s="4" t="s">
        <v>18</v>
      </c>
      <c r="E34" s="206">
        <f>Mensageiro!H147</f>
        <v>2795.8963031855501</v>
      </c>
      <c r="F34" s="197">
        <f>C34*E34</f>
        <v>8387.6889095566512</v>
      </c>
      <c r="G34" s="175">
        <f t="shared" ref="G34:G37" si="0">ROUND((F34*12),2)</f>
        <v>100652.27</v>
      </c>
    </row>
    <row r="35" spans="1:10" ht="27" customHeight="1">
      <c r="A35" s="27">
        <v>3</v>
      </c>
      <c r="B35" s="147" t="s">
        <v>20</v>
      </c>
      <c r="C35" s="24">
        <v>1</v>
      </c>
      <c r="D35" s="4" t="s">
        <v>21</v>
      </c>
      <c r="E35" s="206">
        <f>recepcionista!H147</f>
        <v>3060.536906579091</v>
      </c>
      <c r="F35" s="197">
        <f>C35*E35</f>
        <v>3060.536906579091</v>
      </c>
      <c r="G35" s="175">
        <f t="shared" si="0"/>
        <v>36726.44</v>
      </c>
      <c r="J35" t="s">
        <v>419</v>
      </c>
    </row>
    <row r="36" spans="1:10" ht="27" customHeight="1">
      <c r="A36" s="27">
        <v>4</v>
      </c>
      <c r="B36" s="147" t="s">
        <v>22</v>
      </c>
      <c r="C36" s="24">
        <v>2</v>
      </c>
      <c r="D36" s="4" t="s">
        <v>29</v>
      </c>
      <c r="E36" s="206">
        <f>Artifece!H147</f>
        <v>3491.8545635905857</v>
      </c>
      <c r="F36" s="197">
        <f>C36*E36</f>
        <v>6983.7091271811714</v>
      </c>
      <c r="G36" s="175">
        <f t="shared" si="0"/>
        <v>83804.509999999995</v>
      </c>
    </row>
    <row r="37" spans="1:10" ht="36" customHeight="1">
      <c r="A37" s="213">
        <v>5</v>
      </c>
      <c r="B37" s="153" t="s">
        <v>30</v>
      </c>
      <c r="C37" s="209">
        <v>4</v>
      </c>
      <c r="D37" s="210" t="s">
        <v>18</v>
      </c>
      <c r="E37" s="211">
        <f>m²!J27</f>
        <v>13367.501433565903</v>
      </c>
      <c r="F37" s="212">
        <f>E37</f>
        <v>13367.501433565903</v>
      </c>
      <c r="G37" s="175">
        <f t="shared" si="0"/>
        <v>160410.01999999999</v>
      </c>
    </row>
    <row r="38" spans="1:10" ht="18.75" customHeight="1">
      <c r="A38" s="242" t="s">
        <v>23</v>
      </c>
      <c r="B38" s="242"/>
      <c r="C38" s="245">
        <v>11</v>
      </c>
      <c r="D38" s="260" t="s">
        <v>10</v>
      </c>
      <c r="E38" s="260"/>
      <c r="F38" s="260"/>
      <c r="G38" s="243">
        <f>SUM(G33:G37)</f>
        <v>415259.55999999994</v>
      </c>
      <c r="I38">
        <v>415259.59</v>
      </c>
    </row>
    <row r="39" spans="1:10" ht="18.75" customHeight="1">
      <c r="A39" s="246" t="s">
        <v>415</v>
      </c>
      <c r="B39" s="246"/>
      <c r="C39" s="246"/>
      <c r="D39" s="246"/>
      <c r="E39" s="246"/>
      <c r="F39" s="246"/>
      <c r="G39" s="246"/>
    </row>
    <row r="40" spans="1:10" ht="18.75" customHeight="1">
      <c r="A40" s="246" t="s">
        <v>416</v>
      </c>
      <c r="B40" s="246"/>
      <c r="C40" s="246"/>
      <c r="D40" s="246"/>
      <c r="E40" s="246"/>
      <c r="F40" s="246"/>
      <c r="G40" s="246"/>
    </row>
    <row r="41" spans="1:10" ht="15.75" customHeight="1">
      <c r="A41" s="256" t="s">
        <v>418</v>
      </c>
      <c r="B41" s="256"/>
      <c r="C41" s="256"/>
      <c r="D41" s="256"/>
      <c r="E41" s="256"/>
      <c r="F41" s="256"/>
      <c r="G41" s="256"/>
      <c r="H41" s="204"/>
      <c r="I41" s="229">
        <f>G38/12/11</f>
        <v>3145.905757575757</v>
      </c>
    </row>
    <row r="42" spans="1:10" ht="35.25" customHeight="1">
      <c r="A42" s="256" t="s">
        <v>376</v>
      </c>
      <c r="B42" s="256"/>
      <c r="C42" s="256"/>
      <c r="D42" s="256"/>
      <c r="E42" s="256"/>
      <c r="F42" s="256"/>
      <c r="G42" s="256"/>
    </row>
    <row r="43" spans="1:10" ht="22.5" customHeight="1">
      <c r="A43" s="256" t="s">
        <v>377</v>
      </c>
      <c r="B43" s="256"/>
      <c r="C43" s="256"/>
      <c r="D43" s="256"/>
      <c r="E43" s="256"/>
      <c r="F43" s="256"/>
      <c r="G43" s="256"/>
    </row>
    <row r="44" spans="1:10" ht="33.75" customHeight="1">
      <c r="A44" s="257" t="s">
        <v>378</v>
      </c>
      <c r="B44" s="257"/>
      <c r="C44" s="257"/>
      <c r="D44" s="257"/>
      <c r="E44" s="257"/>
      <c r="F44" s="257"/>
      <c r="G44" s="257"/>
    </row>
    <row r="45" spans="1:10" ht="43.5" customHeight="1">
      <c r="A45" s="253" t="s">
        <v>379</v>
      </c>
      <c r="B45" s="253"/>
      <c r="C45" s="253"/>
      <c r="D45" s="253"/>
      <c r="E45" s="253"/>
      <c r="F45" s="253"/>
      <c r="G45" s="253"/>
    </row>
    <row r="46" spans="1:10" ht="47.25" customHeight="1">
      <c r="A46" s="253" t="s">
        <v>380</v>
      </c>
      <c r="B46" s="253"/>
      <c r="C46" s="253"/>
      <c r="D46" s="253"/>
      <c r="E46" s="253"/>
      <c r="F46" s="253"/>
      <c r="G46" s="253"/>
    </row>
    <row r="47" spans="1:10" ht="48" customHeight="1">
      <c r="A47" s="256" t="s">
        <v>417</v>
      </c>
      <c r="B47" s="256"/>
      <c r="C47" s="256"/>
      <c r="D47" s="256"/>
      <c r="E47" s="256"/>
      <c r="F47" s="256"/>
      <c r="G47" s="256"/>
    </row>
    <row r="48" spans="1:10" ht="15">
      <c r="A48" s="215"/>
      <c r="B48" s="198"/>
      <c r="C48" s="198"/>
      <c r="D48" s="198"/>
      <c r="E48" s="198"/>
      <c r="F48" s="198"/>
      <c r="G48" s="198"/>
    </row>
    <row r="49" spans="1:7" ht="15">
      <c r="A49" s="215"/>
      <c r="B49" s="198"/>
      <c r="C49" s="198"/>
      <c r="D49" s="198"/>
      <c r="E49" s="198"/>
      <c r="F49" s="198"/>
      <c r="G49" s="198"/>
    </row>
    <row r="50" spans="1:7" ht="15">
      <c r="A50" s="215"/>
      <c r="B50" s="198"/>
      <c r="C50" s="198"/>
      <c r="D50" s="198"/>
      <c r="E50" s="198"/>
      <c r="F50" s="198"/>
      <c r="G50" s="198"/>
    </row>
    <row r="51" spans="1:7" ht="15.75">
      <c r="A51" s="254" t="s">
        <v>381</v>
      </c>
      <c r="B51" s="254"/>
      <c r="C51" s="254"/>
      <c r="D51" s="254"/>
      <c r="E51" s="254"/>
      <c r="F51" s="254"/>
      <c r="G51" s="254"/>
    </row>
    <row r="52" spans="1:7" ht="15.75">
      <c r="A52" s="201" t="s">
        <v>382</v>
      </c>
      <c r="B52" s="201"/>
      <c r="C52" s="201"/>
      <c r="D52" s="201"/>
      <c r="E52" s="216"/>
      <c r="F52" s="255" t="s">
        <v>383</v>
      </c>
      <c r="G52" s="255"/>
    </row>
    <row r="53" spans="1:7" ht="15.75">
      <c r="A53" s="252" t="s">
        <v>384</v>
      </c>
      <c r="B53" s="252"/>
      <c r="C53" s="252"/>
      <c r="D53" s="217"/>
      <c r="E53" s="201" t="s">
        <v>385</v>
      </c>
      <c r="F53" s="201"/>
      <c r="G53" s="216"/>
    </row>
    <row r="54" spans="1:7" ht="15.75">
      <c r="A54" s="248" t="s">
        <v>386</v>
      </c>
      <c r="B54" s="248"/>
      <c r="C54" s="248"/>
      <c r="D54" s="248"/>
      <c r="E54" s="248"/>
      <c r="F54" s="248"/>
      <c r="G54" s="248"/>
    </row>
    <row r="55" spans="1:7" ht="15.75">
      <c r="A55" s="251" t="s">
        <v>387</v>
      </c>
      <c r="B55" s="251"/>
      <c r="C55" s="251"/>
      <c r="D55" s="251"/>
      <c r="E55" s="251"/>
      <c r="F55" s="251"/>
      <c r="G55" s="251"/>
    </row>
    <row r="56" spans="1:7" ht="15.75">
      <c r="A56" s="250" t="s">
        <v>388</v>
      </c>
      <c r="B56" s="250"/>
      <c r="C56" s="250"/>
      <c r="D56" s="250"/>
      <c r="E56" s="250"/>
      <c r="F56" s="250"/>
      <c r="G56" s="250"/>
    </row>
    <row r="57" spans="1:7" ht="15.75">
      <c r="A57" s="252" t="s">
        <v>389</v>
      </c>
      <c r="B57" s="252"/>
      <c r="C57" s="252"/>
      <c r="D57" s="252"/>
      <c r="E57" s="252"/>
      <c r="F57" s="252"/>
      <c r="G57" s="198"/>
    </row>
    <row r="58" spans="1:7" ht="15.75">
      <c r="A58" s="250"/>
      <c r="B58" s="250"/>
      <c r="C58" s="250"/>
      <c r="D58" s="250"/>
      <c r="E58" s="250"/>
      <c r="F58" s="198"/>
      <c r="G58" s="198"/>
    </row>
    <row r="59" spans="1:7" ht="15">
      <c r="A59" s="218"/>
      <c r="B59" s="218"/>
      <c r="C59" s="218"/>
      <c r="D59" s="218"/>
      <c r="E59" s="218"/>
      <c r="F59" s="218"/>
      <c r="G59" s="218"/>
    </row>
    <row r="60" spans="1:7" ht="15.75">
      <c r="A60" s="249" t="s">
        <v>390</v>
      </c>
      <c r="B60" s="249"/>
      <c r="C60" s="249"/>
      <c r="D60" s="249"/>
      <c r="E60" s="249"/>
      <c r="F60" s="198"/>
      <c r="G60" s="198"/>
    </row>
    <row r="61" spans="1:7" ht="15.75">
      <c r="A61" s="219"/>
      <c r="B61" s="219"/>
      <c r="C61" s="219"/>
      <c r="D61" s="219"/>
      <c r="E61" s="219"/>
      <c r="F61" s="198"/>
      <c r="G61" s="198"/>
    </row>
    <row r="62" spans="1:7" ht="15.75">
      <c r="A62" s="250" t="s">
        <v>391</v>
      </c>
      <c r="B62" s="250"/>
      <c r="C62" s="250"/>
      <c r="D62" s="250"/>
      <c r="E62" s="250"/>
      <c r="F62" s="250"/>
      <c r="G62" s="250"/>
    </row>
    <row r="63" spans="1:7" ht="15.75">
      <c r="A63" s="250" t="s">
        <v>392</v>
      </c>
      <c r="B63" s="250"/>
      <c r="C63" s="250"/>
      <c r="D63" s="250"/>
      <c r="E63" s="250"/>
      <c r="F63" s="250"/>
      <c r="G63" s="250"/>
    </row>
    <row r="64" spans="1:7" ht="15.75">
      <c r="A64" s="250" t="s">
        <v>393</v>
      </c>
      <c r="B64" s="250"/>
      <c r="C64" s="250"/>
      <c r="D64" s="250"/>
      <c r="E64" s="250"/>
      <c r="F64" s="250"/>
      <c r="G64" s="250"/>
    </row>
    <row r="65" spans="1:7" ht="15.75">
      <c r="A65" s="250" t="s">
        <v>394</v>
      </c>
      <c r="B65" s="250"/>
      <c r="C65" s="250"/>
      <c r="D65" s="250"/>
      <c r="E65" s="250"/>
      <c r="F65" s="250"/>
      <c r="G65" s="250"/>
    </row>
    <row r="66" spans="1:7" ht="15.75">
      <c r="A66" s="248" t="s">
        <v>395</v>
      </c>
      <c r="B66" s="248"/>
      <c r="C66" s="248"/>
      <c r="D66" s="248"/>
      <c r="E66" s="248"/>
      <c r="F66" s="248"/>
      <c r="G66" s="248"/>
    </row>
    <row r="67" spans="1:7" ht="15">
      <c r="A67" s="220"/>
      <c r="B67" s="198"/>
      <c r="C67" s="198"/>
      <c r="D67" s="198"/>
      <c r="E67" s="198"/>
      <c r="F67" s="198"/>
      <c r="G67" s="198"/>
    </row>
    <row r="68" spans="1:7" ht="15">
      <c r="A68" s="247" t="s">
        <v>404</v>
      </c>
      <c r="B68" s="247"/>
      <c r="C68" s="247"/>
      <c r="D68" s="247"/>
      <c r="E68" s="247"/>
      <c r="F68" s="247"/>
      <c r="G68" s="247"/>
    </row>
    <row r="69" spans="1:7" ht="15">
      <c r="A69" s="220"/>
      <c r="B69" s="198"/>
      <c r="C69" s="198"/>
      <c r="D69" s="198"/>
      <c r="E69" s="198"/>
      <c r="F69" s="198"/>
      <c r="G69" s="198"/>
    </row>
    <row r="70" spans="1:7" ht="15">
      <c r="A70" s="220"/>
      <c r="B70" s="198"/>
      <c r="C70" s="198"/>
      <c r="D70" s="198"/>
      <c r="E70" s="198"/>
      <c r="F70" s="198"/>
      <c r="G70" s="198"/>
    </row>
    <row r="71" spans="1:7" ht="15">
      <c r="A71" s="220"/>
      <c r="B71" s="198"/>
      <c r="C71" s="198"/>
      <c r="D71" s="198"/>
      <c r="E71" s="198"/>
      <c r="F71" s="198"/>
      <c r="G71" s="198"/>
    </row>
    <row r="72" spans="1:7" ht="15">
      <c r="A72" s="220"/>
      <c r="B72" s="198"/>
      <c r="C72" s="198"/>
      <c r="D72" s="198"/>
      <c r="E72" s="198"/>
      <c r="F72" s="198"/>
      <c r="G72" s="198"/>
    </row>
    <row r="73" spans="1:7" ht="15">
      <c r="A73" s="220"/>
      <c r="B73" s="198"/>
      <c r="C73" s="198"/>
      <c r="D73" s="198"/>
      <c r="E73" s="198"/>
      <c r="F73" s="198"/>
      <c r="G73" s="198"/>
    </row>
    <row r="74" spans="1:7" ht="15">
      <c r="A74" s="198"/>
      <c r="B74" s="198"/>
      <c r="C74" s="198"/>
      <c r="D74" s="198"/>
      <c r="E74" s="198"/>
      <c r="F74" s="198"/>
      <c r="G74" s="198"/>
    </row>
    <row r="75" spans="1:7" ht="15">
      <c r="A75" s="247" t="s">
        <v>396</v>
      </c>
      <c r="B75" s="247"/>
      <c r="C75" s="247"/>
      <c r="D75" s="247"/>
      <c r="E75" s="247"/>
      <c r="F75" s="247"/>
      <c r="G75" s="247"/>
    </row>
    <row r="76" spans="1:7" ht="15">
      <c r="A76" s="247" t="s">
        <v>397</v>
      </c>
      <c r="B76" s="247"/>
      <c r="C76" s="247"/>
      <c r="D76" s="247"/>
      <c r="E76" s="247"/>
      <c r="F76" s="247"/>
      <c r="G76" s="247"/>
    </row>
    <row r="77" spans="1:7" ht="15">
      <c r="A77" s="247" t="s">
        <v>398</v>
      </c>
      <c r="B77" s="247"/>
      <c r="C77" s="247"/>
      <c r="D77" s="247"/>
      <c r="E77" s="247"/>
      <c r="F77" s="247"/>
      <c r="G77" s="247"/>
    </row>
    <row r="78" spans="1:7" ht="15">
      <c r="A78" s="247" t="s">
        <v>399</v>
      </c>
      <c r="B78" s="247"/>
      <c r="C78" s="247"/>
      <c r="D78" s="247"/>
      <c r="E78" s="247"/>
      <c r="F78" s="247"/>
      <c r="G78" s="247"/>
    </row>
  </sheetData>
  <mergeCells count="35">
    <mergeCell ref="A9:G9"/>
    <mergeCell ref="A27:G27"/>
    <mergeCell ref="A25:G25"/>
    <mergeCell ref="A22:G22"/>
    <mergeCell ref="D38:F38"/>
    <mergeCell ref="A31:G31"/>
    <mergeCell ref="A30:G30"/>
    <mergeCell ref="A41:G41"/>
    <mergeCell ref="A42:G42"/>
    <mergeCell ref="A43:G43"/>
    <mergeCell ref="A44:G44"/>
    <mergeCell ref="A45:G45"/>
    <mergeCell ref="A57:F57"/>
    <mergeCell ref="A58:E58"/>
    <mergeCell ref="A46:G46"/>
    <mergeCell ref="A51:G51"/>
    <mergeCell ref="F52:G52"/>
    <mergeCell ref="A53:C53"/>
    <mergeCell ref="A47:G47"/>
    <mergeCell ref="A39:G39"/>
    <mergeCell ref="A40:G40"/>
    <mergeCell ref="A78:G78"/>
    <mergeCell ref="A66:G66"/>
    <mergeCell ref="A68:G68"/>
    <mergeCell ref="A75:G75"/>
    <mergeCell ref="A76:G76"/>
    <mergeCell ref="A77:G77"/>
    <mergeCell ref="A60:E60"/>
    <mergeCell ref="A62:G62"/>
    <mergeCell ref="A63:G63"/>
    <mergeCell ref="A64:G64"/>
    <mergeCell ref="A65:G65"/>
    <mergeCell ref="A54:G54"/>
    <mergeCell ref="A55:G55"/>
    <mergeCell ref="A56:G56"/>
  </mergeCells>
  <hyperlinks>
    <hyperlink ref="A55" r:id="rId1" display="mailto:comercial_limpar@hotmail.com"/>
  </hyperlinks>
  <pageMargins left="0.70866141732283472" right="0.70866141732283472" top="0.74803149606299213" bottom="0.74803149606299213" header="0.31496062992125984" footer="0.31496062992125984"/>
  <pageSetup paperSize="9" scale="59" orientation="portrait" horizontalDpi="0" verticalDpi="0" r:id="rId2"/>
  <headerFooter>
    <oddHeader>&amp;C&amp;G</oddHeader>
  </headerFooter>
  <rowBreaks count="1" manualBreakCount="1">
    <brk id="46" max="16383" man="1"/>
  </rowBreaks>
  <drawing r:id="rId3"/>
  <legacyDrawingHF r:id="rId4"/>
</worksheet>
</file>

<file path=xl/worksheets/sheet10.xml><?xml version="1.0" encoding="utf-8"?>
<worksheet xmlns="http://schemas.openxmlformats.org/spreadsheetml/2006/main" xmlns:r="http://schemas.openxmlformats.org/officeDocument/2006/relationships">
  <dimension ref="A7:F71"/>
  <sheetViews>
    <sheetView topLeftCell="A22" zoomScaleNormal="100" workbookViewId="0">
      <selection activeCell="F72" sqref="F72"/>
    </sheetView>
  </sheetViews>
  <sheetFormatPr defaultRowHeight="12.75"/>
  <cols>
    <col min="1" max="1" width="56.1640625" customWidth="1"/>
    <col min="2" max="2" width="16.1640625" customWidth="1"/>
    <col min="3" max="3" width="24.5" style="140" customWidth="1"/>
    <col min="4" max="4" width="19.83203125" customWidth="1"/>
    <col min="5" max="5" width="20.6640625" customWidth="1"/>
    <col min="6" max="6" width="16.83203125" customWidth="1"/>
    <col min="7" max="7" width="31.1640625" customWidth="1"/>
  </cols>
  <sheetData>
    <row r="7" spans="1:6" ht="27" customHeight="1">
      <c r="A7" s="6" t="s">
        <v>95</v>
      </c>
      <c r="B7" s="6" t="s">
        <v>96</v>
      </c>
      <c r="C7" s="6" t="s">
        <v>47</v>
      </c>
      <c r="D7" s="6" t="s">
        <v>97</v>
      </c>
      <c r="E7" s="6" t="s">
        <v>98</v>
      </c>
      <c r="F7" s="2" t="s">
        <v>99</v>
      </c>
    </row>
    <row r="8" spans="1:6" ht="27" customHeight="1">
      <c r="A8" s="3" t="s">
        <v>100</v>
      </c>
      <c r="B8" s="3" t="s">
        <v>101</v>
      </c>
      <c r="C8" s="13">
        <v>2</v>
      </c>
      <c r="D8" s="3" t="s">
        <v>102</v>
      </c>
      <c r="E8" s="176">
        <v>10</v>
      </c>
      <c r="F8" s="177">
        <f>C8*E8</f>
        <v>20</v>
      </c>
    </row>
    <row r="9" spans="1:6" ht="27" customHeight="1">
      <c r="A9" s="3" t="s">
        <v>103</v>
      </c>
      <c r="B9" s="3" t="s">
        <v>101</v>
      </c>
      <c r="C9" s="13">
        <v>4</v>
      </c>
      <c r="D9" s="3" t="s">
        <v>102</v>
      </c>
      <c r="E9" s="176">
        <v>5</v>
      </c>
      <c r="F9" s="177">
        <f t="shared" ref="F9:F13" si="0">C9*E9</f>
        <v>20</v>
      </c>
    </row>
    <row r="10" spans="1:6" ht="20.25" customHeight="1">
      <c r="A10" s="16" t="s">
        <v>104</v>
      </c>
      <c r="B10" s="16" t="s">
        <v>101</v>
      </c>
      <c r="C10" s="25">
        <v>2</v>
      </c>
      <c r="D10" s="16" t="s">
        <v>102</v>
      </c>
      <c r="E10" s="178">
        <v>12.3</v>
      </c>
      <c r="F10" s="177">
        <f t="shared" si="0"/>
        <v>24.6</v>
      </c>
    </row>
    <row r="11" spans="1:6" ht="27" customHeight="1">
      <c r="A11" s="3" t="s">
        <v>105</v>
      </c>
      <c r="B11" s="3" t="s">
        <v>101</v>
      </c>
      <c r="C11" s="13">
        <v>4</v>
      </c>
      <c r="D11" s="3" t="s">
        <v>102</v>
      </c>
      <c r="E11" s="176">
        <v>27</v>
      </c>
      <c r="F11" s="177">
        <f t="shared" si="0"/>
        <v>108</v>
      </c>
    </row>
    <row r="12" spans="1:6" ht="27" customHeight="1">
      <c r="A12" s="3" t="s">
        <v>106</v>
      </c>
      <c r="B12" s="3" t="s">
        <v>101</v>
      </c>
      <c r="C12" s="13">
        <v>3</v>
      </c>
      <c r="D12" s="3" t="s">
        <v>102</v>
      </c>
      <c r="E12" s="176">
        <v>49</v>
      </c>
      <c r="F12" s="177">
        <f t="shared" si="0"/>
        <v>147</v>
      </c>
    </row>
    <row r="13" spans="1:6" ht="27" customHeight="1">
      <c r="A13" s="3" t="s">
        <v>107</v>
      </c>
      <c r="B13" s="3" t="s">
        <v>101</v>
      </c>
      <c r="C13" s="13">
        <v>3</v>
      </c>
      <c r="D13" s="3" t="s">
        <v>102</v>
      </c>
      <c r="E13" s="176">
        <v>6.5</v>
      </c>
      <c r="F13" s="177">
        <f t="shared" si="0"/>
        <v>19.5</v>
      </c>
    </row>
    <row r="14" spans="1:6" ht="27" customHeight="1">
      <c r="A14" s="405" t="s">
        <v>357</v>
      </c>
      <c r="B14" s="406"/>
      <c r="C14" s="406"/>
      <c r="D14" s="406"/>
      <c r="E14" s="407"/>
      <c r="F14" s="179">
        <f>SUM(F8:F13)</f>
        <v>339.1</v>
      </c>
    </row>
    <row r="15" spans="1:6">
      <c r="A15" s="405" t="s">
        <v>353</v>
      </c>
      <c r="B15" s="406"/>
      <c r="C15" s="406"/>
      <c r="D15" s="406"/>
      <c r="E15" s="407"/>
      <c r="F15" s="179">
        <f>F14/6/4</f>
        <v>14.129166666666668</v>
      </c>
    </row>
    <row r="17" spans="1:6" ht="47.25">
      <c r="A17" s="18" t="s">
        <v>108</v>
      </c>
      <c r="B17" s="6" t="s">
        <v>46</v>
      </c>
      <c r="C17" s="6" t="s">
        <v>47</v>
      </c>
      <c r="D17" s="7" t="s">
        <v>98</v>
      </c>
      <c r="E17" s="182" t="s">
        <v>360</v>
      </c>
      <c r="F17" s="182" t="s">
        <v>361</v>
      </c>
    </row>
    <row r="18" spans="1:6" ht="15.75">
      <c r="A18" s="3" t="s">
        <v>109</v>
      </c>
      <c r="B18" s="3" t="s">
        <v>0</v>
      </c>
      <c r="C18" s="23">
        <v>2</v>
      </c>
      <c r="D18" s="176">
        <v>5.31</v>
      </c>
      <c r="E18" s="238">
        <v>60</v>
      </c>
      <c r="F18" s="183">
        <f>(C18*D18)/E18</f>
        <v>0.17699999999999999</v>
      </c>
    </row>
    <row r="19" spans="1:6" ht="31.5">
      <c r="A19" s="3" t="s">
        <v>110</v>
      </c>
      <c r="B19" s="3" t="s">
        <v>0</v>
      </c>
      <c r="C19" s="13">
        <v>10</v>
      </c>
      <c r="D19" s="176">
        <v>32</v>
      </c>
      <c r="E19" s="238">
        <v>60</v>
      </c>
      <c r="F19" s="183">
        <f t="shared" ref="F19:F68" si="1">(C19*D19)/E19</f>
        <v>5.333333333333333</v>
      </c>
    </row>
    <row r="20" spans="1:6" ht="15.75">
      <c r="A20" s="3" t="s">
        <v>111</v>
      </c>
      <c r="B20" s="3" t="s">
        <v>0</v>
      </c>
      <c r="C20" s="23">
        <v>1</v>
      </c>
      <c r="D20" s="176">
        <v>5.85</v>
      </c>
      <c r="E20" s="238">
        <v>6</v>
      </c>
      <c r="F20" s="183">
        <f t="shared" si="1"/>
        <v>0.97499999999999998</v>
      </c>
    </row>
    <row r="21" spans="1:6" ht="15.75">
      <c r="A21" s="3" t="s">
        <v>112</v>
      </c>
      <c r="B21" s="3" t="s">
        <v>0</v>
      </c>
      <c r="C21" s="23">
        <v>1</v>
      </c>
      <c r="D21" s="176">
        <v>4.3</v>
      </c>
      <c r="E21" s="238">
        <v>6</v>
      </c>
      <c r="F21" s="183">
        <f t="shared" si="1"/>
        <v>0.71666666666666667</v>
      </c>
    </row>
    <row r="22" spans="1:6" ht="36.75" customHeight="1">
      <c r="A22" s="17" t="s">
        <v>113</v>
      </c>
      <c r="B22" s="17" t="s">
        <v>0</v>
      </c>
      <c r="C22" s="3">
        <v>1</v>
      </c>
      <c r="D22" s="180">
        <v>580</v>
      </c>
      <c r="E22" s="238">
        <v>60</v>
      </c>
      <c r="F22" s="183">
        <f t="shared" si="1"/>
        <v>9.6666666666666661</v>
      </c>
    </row>
    <row r="23" spans="1:6" ht="32.25" customHeight="1">
      <c r="A23" s="17" t="s">
        <v>114</v>
      </c>
      <c r="B23" s="17" t="s">
        <v>0</v>
      </c>
      <c r="C23" s="3">
        <v>1</v>
      </c>
      <c r="D23" s="180">
        <v>32</v>
      </c>
      <c r="E23" s="238">
        <v>24</v>
      </c>
      <c r="F23" s="183">
        <f t="shared" si="1"/>
        <v>1.3333333333333333</v>
      </c>
    </row>
    <row r="24" spans="1:6" ht="15.75">
      <c r="A24" s="3" t="s">
        <v>115</v>
      </c>
      <c r="B24" s="3" t="s">
        <v>0</v>
      </c>
      <c r="C24" s="23">
        <v>1</v>
      </c>
      <c r="D24" s="176">
        <v>80</v>
      </c>
      <c r="E24" s="238">
        <v>6</v>
      </c>
      <c r="F24" s="183">
        <f t="shared" si="1"/>
        <v>13.333333333333334</v>
      </c>
    </row>
    <row r="25" spans="1:6" ht="15.75">
      <c r="A25" s="3" t="s">
        <v>119</v>
      </c>
      <c r="B25" s="3" t="s">
        <v>0</v>
      </c>
      <c r="C25" s="23">
        <v>1</v>
      </c>
      <c r="D25" s="176">
        <v>35.6</v>
      </c>
      <c r="E25" s="238">
        <v>12</v>
      </c>
      <c r="F25" s="183">
        <f t="shared" si="1"/>
        <v>2.9666666666666668</v>
      </c>
    </row>
    <row r="26" spans="1:6" ht="15.75">
      <c r="A26" s="3" t="s">
        <v>120</v>
      </c>
      <c r="B26" s="3" t="s">
        <v>0</v>
      </c>
      <c r="C26" s="23">
        <v>1</v>
      </c>
      <c r="D26" s="176">
        <v>22</v>
      </c>
      <c r="E26" s="238">
        <v>60</v>
      </c>
      <c r="F26" s="183">
        <f t="shared" si="1"/>
        <v>0.36666666666666664</v>
      </c>
    </row>
    <row r="27" spans="1:6" ht="66" customHeight="1">
      <c r="A27" s="8" t="s">
        <v>121</v>
      </c>
      <c r="B27" s="3" t="s">
        <v>0</v>
      </c>
      <c r="C27" s="23">
        <v>1</v>
      </c>
      <c r="D27" s="176">
        <v>12.9</v>
      </c>
      <c r="E27" s="238">
        <v>60</v>
      </c>
      <c r="F27" s="183">
        <f t="shared" si="1"/>
        <v>0.215</v>
      </c>
    </row>
    <row r="28" spans="1:6" ht="15.75">
      <c r="A28" s="3" t="s">
        <v>123</v>
      </c>
      <c r="B28" s="3" t="s">
        <v>0</v>
      </c>
      <c r="C28" s="23">
        <v>1</v>
      </c>
      <c r="D28" s="176">
        <v>6</v>
      </c>
      <c r="E28" s="238">
        <v>60</v>
      </c>
      <c r="F28" s="183">
        <f t="shared" si="1"/>
        <v>0.1</v>
      </c>
    </row>
    <row r="29" spans="1:6" ht="15.75">
      <c r="A29" s="3" t="s">
        <v>124</v>
      </c>
      <c r="B29" s="3" t="s">
        <v>0</v>
      </c>
      <c r="C29" s="23">
        <v>1</v>
      </c>
      <c r="D29" s="176">
        <v>90</v>
      </c>
      <c r="E29" s="238">
        <v>60</v>
      </c>
      <c r="F29" s="183">
        <f t="shared" si="1"/>
        <v>1.5</v>
      </c>
    </row>
    <row r="30" spans="1:6" ht="15.75">
      <c r="A30" s="3" t="s">
        <v>127</v>
      </c>
      <c r="B30" s="3" t="s">
        <v>128</v>
      </c>
      <c r="C30" s="23">
        <v>1</v>
      </c>
      <c r="D30" s="176">
        <v>5.61</v>
      </c>
      <c r="E30" s="238">
        <v>60</v>
      </c>
      <c r="F30" s="183">
        <f t="shared" si="1"/>
        <v>9.35E-2</v>
      </c>
    </row>
    <row r="31" spans="1:6" ht="15.75">
      <c r="A31" s="3" t="s">
        <v>129</v>
      </c>
      <c r="B31" s="3" t="s">
        <v>128</v>
      </c>
      <c r="C31" s="23">
        <v>1</v>
      </c>
      <c r="D31" s="176">
        <v>8.6300000000000008</v>
      </c>
      <c r="E31" s="238">
        <v>60</v>
      </c>
      <c r="F31" s="183">
        <f t="shared" si="1"/>
        <v>0.14383333333333334</v>
      </c>
    </row>
    <row r="32" spans="1:6" ht="15.75">
      <c r="A32" s="3" t="s">
        <v>130</v>
      </c>
      <c r="B32" s="3" t="s">
        <v>0</v>
      </c>
      <c r="C32" s="23">
        <v>1</v>
      </c>
      <c r="D32" s="176">
        <v>19.899999999999999</v>
      </c>
      <c r="E32" s="238">
        <v>60</v>
      </c>
      <c r="F32" s="183">
        <f t="shared" si="1"/>
        <v>0.33166666666666667</v>
      </c>
    </row>
    <row r="33" spans="1:6" ht="15.75">
      <c r="A33" s="3" t="s">
        <v>131</v>
      </c>
      <c r="B33" s="3" t="s">
        <v>128</v>
      </c>
      <c r="C33" s="23">
        <v>1</v>
      </c>
      <c r="D33" s="176">
        <v>6.04</v>
      </c>
      <c r="E33" s="238">
        <v>60</v>
      </c>
      <c r="F33" s="183">
        <f t="shared" si="1"/>
        <v>0.10066666666666667</v>
      </c>
    </row>
    <row r="34" spans="1:6" ht="15.75">
      <c r="A34" s="3" t="s">
        <v>132</v>
      </c>
      <c r="B34" s="3" t="s">
        <v>0</v>
      </c>
      <c r="C34" s="23">
        <v>1</v>
      </c>
      <c r="D34" s="176">
        <v>24.9</v>
      </c>
      <c r="E34" s="238">
        <v>60</v>
      </c>
      <c r="F34" s="183">
        <f t="shared" si="1"/>
        <v>0.41499999999999998</v>
      </c>
    </row>
    <row r="35" spans="1:6" ht="15.75">
      <c r="A35" s="3" t="s">
        <v>133</v>
      </c>
      <c r="B35" s="3" t="s">
        <v>0</v>
      </c>
      <c r="C35" s="23">
        <v>1</v>
      </c>
      <c r="D35" s="176">
        <v>24.9</v>
      </c>
      <c r="E35" s="238">
        <v>60</v>
      </c>
      <c r="F35" s="183">
        <f t="shared" si="1"/>
        <v>0.41499999999999998</v>
      </c>
    </row>
    <row r="36" spans="1:6" ht="15.75">
      <c r="A36" s="3" t="s">
        <v>134</v>
      </c>
      <c r="B36" s="3" t="s">
        <v>0</v>
      </c>
      <c r="C36" s="23">
        <v>1</v>
      </c>
      <c r="D36" s="176">
        <v>32.299999999999997</v>
      </c>
      <c r="E36" s="238">
        <v>60</v>
      </c>
      <c r="F36" s="183">
        <f t="shared" si="1"/>
        <v>0.53833333333333333</v>
      </c>
    </row>
    <row r="37" spans="1:6" ht="15.75">
      <c r="A37" s="3" t="s">
        <v>135</v>
      </c>
      <c r="B37" s="3" t="s">
        <v>0</v>
      </c>
      <c r="C37" s="23">
        <v>1</v>
      </c>
      <c r="D37" s="176">
        <v>29.99</v>
      </c>
      <c r="E37" s="238">
        <v>60</v>
      </c>
      <c r="F37" s="183">
        <f t="shared" si="1"/>
        <v>0.4998333333333333</v>
      </c>
    </row>
    <row r="38" spans="1:6" ht="15.75">
      <c r="A38" s="3" t="s">
        <v>136</v>
      </c>
      <c r="B38" s="3" t="s">
        <v>0</v>
      </c>
      <c r="C38" s="23">
        <v>1</v>
      </c>
      <c r="D38" s="176">
        <v>18.899999999999999</v>
      </c>
      <c r="E38" s="238">
        <v>60</v>
      </c>
      <c r="F38" s="183">
        <f t="shared" si="1"/>
        <v>0.315</v>
      </c>
    </row>
    <row r="39" spans="1:6" ht="15.75">
      <c r="A39" s="3" t="s">
        <v>137</v>
      </c>
      <c r="B39" s="3" t="s">
        <v>0</v>
      </c>
      <c r="C39" s="23">
        <v>1</v>
      </c>
      <c r="D39" s="176">
        <v>19.149999999999999</v>
      </c>
      <c r="E39" s="238">
        <v>60</v>
      </c>
      <c r="F39" s="183">
        <f t="shared" si="1"/>
        <v>0.31916666666666665</v>
      </c>
    </row>
    <row r="40" spans="1:6" ht="15.75">
      <c r="A40" s="3" t="s">
        <v>138</v>
      </c>
      <c r="B40" s="3" t="s">
        <v>0</v>
      </c>
      <c r="C40" s="23">
        <v>1</v>
      </c>
      <c r="D40" s="176">
        <v>25</v>
      </c>
      <c r="E40" s="238">
        <v>60</v>
      </c>
      <c r="F40" s="183">
        <f t="shared" si="1"/>
        <v>0.41666666666666669</v>
      </c>
    </row>
    <row r="41" spans="1:6" ht="15.75">
      <c r="A41" s="16" t="s">
        <v>139</v>
      </c>
      <c r="B41" s="16" t="s">
        <v>128</v>
      </c>
      <c r="C41" s="141">
        <v>1</v>
      </c>
      <c r="D41" s="178">
        <v>10.9</v>
      </c>
      <c r="E41" s="238">
        <v>60</v>
      </c>
      <c r="F41" s="183">
        <f t="shared" si="1"/>
        <v>0.18166666666666667</v>
      </c>
    </row>
    <row r="42" spans="1:6" ht="15.75">
      <c r="A42" s="3" t="s">
        <v>140</v>
      </c>
      <c r="B42" s="3" t="s">
        <v>0</v>
      </c>
      <c r="C42" s="23">
        <v>1</v>
      </c>
      <c r="D42" s="176">
        <v>109.9</v>
      </c>
      <c r="E42" s="238">
        <v>60</v>
      </c>
      <c r="F42" s="183">
        <f t="shared" si="1"/>
        <v>1.8316666666666668</v>
      </c>
    </row>
    <row r="43" spans="1:6" ht="15.75">
      <c r="A43" s="3" t="s">
        <v>141</v>
      </c>
      <c r="B43" s="3" t="s">
        <v>0</v>
      </c>
      <c r="C43" s="23">
        <v>2</v>
      </c>
      <c r="D43" s="176">
        <v>35.32</v>
      </c>
      <c r="E43" s="238">
        <v>60</v>
      </c>
      <c r="F43" s="183">
        <f t="shared" si="1"/>
        <v>1.1773333333333333</v>
      </c>
    </row>
    <row r="44" spans="1:6" ht="15.75">
      <c r="A44" s="3" t="s">
        <v>142</v>
      </c>
      <c r="B44" s="3" t="s">
        <v>0</v>
      </c>
      <c r="C44" s="23">
        <v>1</v>
      </c>
      <c r="D44" s="176">
        <v>16.2</v>
      </c>
      <c r="E44" s="238">
        <v>60</v>
      </c>
      <c r="F44" s="183">
        <f t="shared" si="1"/>
        <v>0.26999999999999996</v>
      </c>
    </row>
    <row r="45" spans="1:6" ht="15.75">
      <c r="A45" s="3" t="s">
        <v>143</v>
      </c>
      <c r="B45" s="3" t="s">
        <v>0</v>
      </c>
      <c r="C45" s="23">
        <v>1</v>
      </c>
      <c r="D45" s="176">
        <v>23.31</v>
      </c>
      <c r="E45" s="238">
        <v>60</v>
      </c>
      <c r="F45" s="183">
        <f t="shared" si="1"/>
        <v>0.38849999999999996</v>
      </c>
    </row>
    <row r="46" spans="1:6" ht="15.75">
      <c r="A46" s="3" t="s">
        <v>144</v>
      </c>
      <c r="B46" s="3" t="s">
        <v>0</v>
      </c>
      <c r="C46" s="23">
        <v>1</v>
      </c>
      <c r="D46" s="176">
        <v>25.11</v>
      </c>
      <c r="E46" s="238">
        <v>60</v>
      </c>
      <c r="F46" s="183">
        <f t="shared" si="1"/>
        <v>0.41849999999999998</v>
      </c>
    </row>
    <row r="47" spans="1:6" ht="15.75">
      <c r="A47" s="3" t="s">
        <v>145</v>
      </c>
      <c r="B47" s="3" t="s">
        <v>0</v>
      </c>
      <c r="C47" s="23">
        <v>3</v>
      </c>
      <c r="D47" s="176">
        <v>10</v>
      </c>
      <c r="E47" s="238">
        <v>60</v>
      </c>
      <c r="F47" s="183">
        <f t="shared" si="1"/>
        <v>0.5</v>
      </c>
    </row>
    <row r="48" spans="1:6" ht="15.75">
      <c r="A48" s="3" t="s">
        <v>146</v>
      </c>
      <c r="B48" s="3" t="s">
        <v>0</v>
      </c>
      <c r="C48" s="23">
        <v>1</v>
      </c>
      <c r="D48" s="176">
        <v>19.059999999999999</v>
      </c>
      <c r="E48" s="238">
        <v>60</v>
      </c>
      <c r="F48" s="183">
        <f t="shared" si="1"/>
        <v>0.31766666666666665</v>
      </c>
    </row>
    <row r="49" spans="1:6" ht="15.75">
      <c r="A49" s="3" t="s">
        <v>147</v>
      </c>
      <c r="B49" s="3" t="s">
        <v>0</v>
      </c>
      <c r="C49" s="23">
        <v>1</v>
      </c>
      <c r="D49" s="176">
        <v>37.200000000000003</v>
      </c>
      <c r="E49" s="238">
        <v>60</v>
      </c>
      <c r="F49" s="183">
        <f t="shared" si="1"/>
        <v>0.62</v>
      </c>
    </row>
    <row r="50" spans="1:6" ht="15.75">
      <c r="A50" s="181" t="s">
        <v>359</v>
      </c>
      <c r="B50" s="3" t="s">
        <v>0</v>
      </c>
      <c r="C50" s="23">
        <v>1</v>
      </c>
      <c r="D50" s="176">
        <v>49.9</v>
      </c>
      <c r="E50" s="238">
        <v>60</v>
      </c>
      <c r="F50" s="183">
        <f t="shared" si="1"/>
        <v>0.83166666666666667</v>
      </c>
    </row>
    <row r="51" spans="1:6" ht="15.75">
      <c r="A51" s="3" t="s">
        <v>148</v>
      </c>
      <c r="B51" s="3" t="s">
        <v>0</v>
      </c>
      <c r="C51" s="23">
        <v>1</v>
      </c>
      <c r="D51" s="176">
        <v>42.9</v>
      </c>
      <c r="E51" s="238">
        <v>60</v>
      </c>
      <c r="F51" s="183">
        <f t="shared" si="1"/>
        <v>0.71499999999999997</v>
      </c>
    </row>
    <row r="52" spans="1:6" ht="15.75">
      <c r="A52" s="3" t="s">
        <v>149</v>
      </c>
      <c r="B52" s="3" t="s">
        <v>0</v>
      </c>
      <c r="C52" s="23">
        <v>1</v>
      </c>
      <c r="D52" s="176">
        <v>15.9</v>
      </c>
      <c r="E52" s="238">
        <v>60</v>
      </c>
      <c r="F52" s="183">
        <f t="shared" si="1"/>
        <v>0.26500000000000001</v>
      </c>
    </row>
    <row r="53" spans="1:6" ht="15.75">
      <c r="A53" s="3" t="s">
        <v>150</v>
      </c>
      <c r="B53" s="3" t="s">
        <v>128</v>
      </c>
      <c r="C53" s="23">
        <v>1</v>
      </c>
      <c r="D53" s="176">
        <v>24.9</v>
      </c>
      <c r="E53" s="238">
        <v>60</v>
      </c>
      <c r="F53" s="183">
        <f t="shared" si="1"/>
        <v>0.41499999999999998</v>
      </c>
    </row>
    <row r="54" spans="1:6" ht="15.75">
      <c r="A54" s="3" t="s">
        <v>151</v>
      </c>
      <c r="B54" s="3" t="s">
        <v>0</v>
      </c>
      <c r="C54" s="23">
        <v>1</v>
      </c>
      <c r="D54" s="176">
        <v>34.9</v>
      </c>
      <c r="E54" s="238">
        <v>60</v>
      </c>
      <c r="F54" s="183">
        <f t="shared" si="1"/>
        <v>0.58166666666666667</v>
      </c>
    </row>
    <row r="55" spans="1:6" ht="15.75">
      <c r="A55" s="3" t="s">
        <v>152</v>
      </c>
      <c r="B55" s="3" t="s">
        <v>0</v>
      </c>
      <c r="C55" s="23">
        <v>1</v>
      </c>
      <c r="D55" s="176">
        <v>20.58</v>
      </c>
      <c r="E55" s="238">
        <v>60</v>
      </c>
      <c r="F55" s="183">
        <f t="shared" si="1"/>
        <v>0.34299999999999997</v>
      </c>
    </row>
    <row r="56" spans="1:6" ht="15.75">
      <c r="A56" s="3" t="s">
        <v>153</v>
      </c>
      <c r="B56" s="3" t="s">
        <v>0</v>
      </c>
      <c r="C56" s="23">
        <v>1</v>
      </c>
      <c r="D56" s="176">
        <v>10.89</v>
      </c>
      <c r="E56" s="238">
        <v>60</v>
      </c>
      <c r="F56" s="183">
        <f t="shared" si="1"/>
        <v>0.18150000000000002</v>
      </c>
    </row>
    <row r="57" spans="1:6" ht="15.75">
      <c r="A57" s="3" t="s">
        <v>154</v>
      </c>
      <c r="B57" s="3" t="s">
        <v>0</v>
      </c>
      <c r="C57" s="23">
        <v>1</v>
      </c>
      <c r="D57" s="176">
        <v>25.1</v>
      </c>
      <c r="E57" s="238">
        <v>60</v>
      </c>
      <c r="F57" s="183">
        <f t="shared" si="1"/>
        <v>0.41833333333333333</v>
      </c>
    </row>
    <row r="58" spans="1:6" ht="15.75">
      <c r="A58" s="3" t="s">
        <v>157</v>
      </c>
      <c r="B58" s="3" t="s">
        <v>0</v>
      </c>
      <c r="C58" s="23">
        <v>2</v>
      </c>
      <c r="D58" s="176">
        <v>117.9</v>
      </c>
      <c r="E58" s="238">
        <v>60</v>
      </c>
      <c r="F58" s="183">
        <f t="shared" si="1"/>
        <v>3.93</v>
      </c>
    </row>
    <row r="59" spans="1:6" ht="15.75">
      <c r="A59" s="16" t="s">
        <v>158</v>
      </c>
      <c r="B59" s="16" t="s">
        <v>0</v>
      </c>
      <c r="C59" s="141">
        <v>2</v>
      </c>
      <c r="D59" s="178">
        <v>5</v>
      </c>
      <c r="E59" s="238">
        <v>6</v>
      </c>
      <c r="F59" s="183">
        <f t="shared" si="1"/>
        <v>1.6666666666666667</v>
      </c>
    </row>
    <row r="60" spans="1:6" ht="15.75">
      <c r="A60" s="3" t="s">
        <v>159</v>
      </c>
      <c r="B60" s="3" t="s">
        <v>0</v>
      </c>
      <c r="C60" s="23">
        <v>1</v>
      </c>
      <c r="D60" s="176">
        <v>74.989999999999995</v>
      </c>
      <c r="E60" s="238">
        <v>6</v>
      </c>
      <c r="F60" s="183">
        <f t="shared" si="1"/>
        <v>12.498333333333333</v>
      </c>
    </row>
    <row r="61" spans="1:6" ht="15.75">
      <c r="A61" s="3" t="s">
        <v>160</v>
      </c>
      <c r="B61" s="3" t="s">
        <v>0</v>
      </c>
      <c r="C61" s="23">
        <v>1</v>
      </c>
      <c r="D61" s="176">
        <v>74.989999999999995</v>
      </c>
      <c r="E61" s="238">
        <v>6</v>
      </c>
      <c r="F61" s="183">
        <f t="shared" si="1"/>
        <v>12.498333333333333</v>
      </c>
    </row>
    <row r="62" spans="1:6" ht="15.75">
      <c r="A62" s="3" t="s">
        <v>161</v>
      </c>
      <c r="B62" s="3" t="s">
        <v>0</v>
      </c>
      <c r="C62" s="23">
        <v>2</v>
      </c>
      <c r="D62" s="176">
        <v>6</v>
      </c>
      <c r="E62" s="238">
        <v>6</v>
      </c>
      <c r="F62" s="183">
        <f t="shared" si="1"/>
        <v>2</v>
      </c>
    </row>
    <row r="63" spans="1:6" ht="15.75">
      <c r="A63" s="3" t="s">
        <v>162</v>
      </c>
      <c r="B63" s="3" t="s">
        <v>0</v>
      </c>
      <c r="C63" s="23">
        <v>1</v>
      </c>
      <c r="D63" s="176">
        <v>417</v>
      </c>
      <c r="E63" s="238">
        <v>60</v>
      </c>
      <c r="F63" s="183">
        <f t="shared" si="1"/>
        <v>6.95</v>
      </c>
    </row>
    <row r="64" spans="1:6" ht="15.75">
      <c r="A64" s="3" t="s">
        <v>163</v>
      </c>
      <c r="B64" s="3" t="s">
        <v>0</v>
      </c>
      <c r="C64" s="23">
        <v>2</v>
      </c>
      <c r="D64" s="176">
        <v>14.21</v>
      </c>
      <c r="E64" s="238">
        <v>60</v>
      </c>
      <c r="F64" s="183">
        <f t="shared" si="1"/>
        <v>0.47366666666666668</v>
      </c>
    </row>
    <row r="65" spans="1:6" ht="15.75">
      <c r="A65" s="3" t="s">
        <v>164</v>
      </c>
      <c r="B65" s="3" t="s">
        <v>0</v>
      </c>
      <c r="C65" s="23">
        <v>1</v>
      </c>
      <c r="D65" s="176">
        <v>379.9</v>
      </c>
      <c r="E65" s="238">
        <v>60</v>
      </c>
      <c r="F65" s="183">
        <f t="shared" si="1"/>
        <v>6.3316666666666661</v>
      </c>
    </row>
    <row r="66" spans="1:6" ht="15.75">
      <c r="A66" s="3" t="s">
        <v>165</v>
      </c>
      <c r="B66" s="3" t="s">
        <v>0</v>
      </c>
      <c r="C66" s="23">
        <v>1</v>
      </c>
      <c r="D66" s="176">
        <v>99.9</v>
      </c>
      <c r="E66" s="238">
        <v>60</v>
      </c>
      <c r="F66" s="183">
        <f t="shared" si="1"/>
        <v>1.665</v>
      </c>
    </row>
    <row r="67" spans="1:6" ht="15.75">
      <c r="A67" s="3" t="s">
        <v>167</v>
      </c>
      <c r="B67" s="3" t="s">
        <v>0</v>
      </c>
      <c r="C67" s="23">
        <v>1</v>
      </c>
      <c r="D67" s="176">
        <v>392</v>
      </c>
      <c r="E67" s="238">
        <v>60</v>
      </c>
      <c r="F67" s="183">
        <f t="shared" si="1"/>
        <v>6.5333333333333332</v>
      </c>
    </row>
    <row r="68" spans="1:6" ht="47.25">
      <c r="A68" s="10" t="s">
        <v>168</v>
      </c>
      <c r="B68" s="3" t="s">
        <v>0</v>
      </c>
      <c r="C68" s="23">
        <v>3</v>
      </c>
      <c r="D68" s="176">
        <v>316.26</v>
      </c>
      <c r="E68" s="238">
        <v>60</v>
      </c>
      <c r="F68" s="183">
        <f t="shared" si="1"/>
        <v>15.812999999999999</v>
      </c>
    </row>
    <row r="69" spans="1:6">
      <c r="A69" s="224" t="s">
        <v>362</v>
      </c>
      <c r="B69" s="225"/>
      <c r="C69" s="225"/>
      <c r="D69" s="225"/>
      <c r="E69" s="226"/>
      <c r="F69" s="158">
        <f>SUM(F18:F68)</f>
        <v>120.08883333333334</v>
      </c>
    </row>
    <row r="70" spans="1:6">
      <c r="F70">
        <v>6</v>
      </c>
    </row>
    <row r="71" spans="1:6">
      <c r="F71" s="229">
        <f>F69/F70</f>
        <v>20.014805555555558</v>
      </c>
    </row>
  </sheetData>
  <mergeCells count="2">
    <mergeCell ref="A14:E14"/>
    <mergeCell ref="A15:E15"/>
  </mergeCells>
  <pageMargins left="0.70866141732283472" right="0.70866141732283472" top="0.74803149606299213" bottom="0.74803149606299213" header="0.31496062992125984" footer="0.31496062992125984"/>
  <pageSetup paperSize="9" scale="59" orientation="portrait" horizontalDpi="0" verticalDpi="0" r:id="rId1"/>
  <headerFooter>
    <oddHeader>&amp;C&amp;G</oddHeader>
  </headerFooter>
  <drawing r:id="rId2"/>
  <legacyDrawingHF r:id="rId3"/>
</worksheet>
</file>

<file path=xl/worksheets/sheet11.xml><?xml version="1.0" encoding="utf-8"?>
<worksheet xmlns="http://schemas.openxmlformats.org/spreadsheetml/2006/main" xmlns:r="http://schemas.openxmlformats.org/officeDocument/2006/relationships">
  <dimension ref="A8:F29"/>
  <sheetViews>
    <sheetView topLeftCell="A13" workbookViewId="0">
      <selection activeCell="F29" sqref="F29"/>
    </sheetView>
  </sheetViews>
  <sheetFormatPr defaultRowHeight="12.75"/>
  <cols>
    <col min="1" max="1" width="56.1640625" customWidth="1"/>
    <col min="2" max="2" width="16.1640625" customWidth="1"/>
    <col min="3" max="3" width="24.5" style="140" customWidth="1"/>
    <col min="4" max="4" width="19.83203125" customWidth="1"/>
    <col min="5" max="5" width="14.6640625" customWidth="1"/>
    <col min="6" max="6" width="16.83203125" customWidth="1"/>
    <col min="7" max="7" width="31.1640625" customWidth="1"/>
  </cols>
  <sheetData>
    <row r="8" spans="1:6" ht="47.25">
      <c r="A8" s="18" t="s">
        <v>108</v>
      </c>
      <c r="B8" s="6" t="s">
        <v>46</v>
      </c>
      <c r="C8" s="6" t="s">
        <v>47</v>
      </c>
      <c r="D8" s="7" t="s">
        <v>98</v>
      </c>
      <c r="E8" s="235" t="s">
        <v>360</v>
      </c>
      <c r="F8" s="182" t="s">
        <v>361</v>
      </c>
    </row>
    <row r="9" spans="1:6" ht="27.75" customHeight="1">
      <c r="A9" s="17" t="s">
        <v>113</v>
      </c>
      <c r="B9" s="17" t="s">
        <v>0</v>
      </c>
      <c r="C9" s="3">
        <v>1</v>
      </c>
      <c r="D9" s="232">
        <v>890</v>
      </c>
      <c r="E9" s="221">
        <v>96</v>
      </c>
      <c r="F9" s="234">
        <f>C9*D9</f>
        <v>890</v>
      </c>
    </row>
    <row r="10" spans="1:6" ht="15.75">
      <c r="A10" s="3" t="s">
        <v>116</v>
      </c>
      <c r="B10" s="3" t="s">
        <v>0</v>
      </c>
      <c r="C10" s="23">
        <v>1</v>
      </c>
      <c r="D10" s="222">
        <v>685</v>
      </c>
      <c r="E10" s="221">
        <v>96</v>
      </c>
      <c r="F10" s="234">
        <f t="shared" ref="F10:F20" si="0">C10*D10</f>
        <v>685</v>
      </c>
    </row>
    <row r="11" spans="1:6" ht="15.75">
      <c r="A11" s="3" t="s">
        <v>117</v>
      </c>
      <c r="B11" s="3" t="s">
        <v>0</v>
      </c>
      <c r="C11" s="23">
        <v>1</v>
      </c>
      <c r="D11" s="222">
        <v>1500</v>
      </c>
      <c r="E11" s="221">
        <v>96</v>
      </c>
      <c r="F11" s="234">
        <f t="shared" si="0"/>
        <v>1500</v>
      </c>
    </row>
    <row r="12" spans="1:6" ht="15.75">
      <c r="A12" s="30" t="s">
        <v>118</v>
      </c>
      <c r="B12" s="30" t="s">
        <v>0</v>
      </c>
      <c r="C12" s="34">
        <v>1</v>
      </c>
      <c r="D12" s="233">
        <v>1850</v>
      </c>
      <c r="E12" s="221">
        <v>96</v>
      </c>
      <c r="F12" s="234">
        <f t="shared" si="0"/>
        <v>1850</v>
      </c>
    </row>
    <row r="13" spans="1:6" ht="31.5">
      <c r="A13" s="3" t="s">
        <v>122</v>
      </c>
      <c r="B13" s="3" t="s">
        <v>0</v>
      </c>
      <c r="C13" s="23">
        <v>1</v>
      </c>
      <c r="D13" s="222">
        <v>899</v>
      </c>
      <c r="E13" s="221">
        <v>96</v>
      </c>
      <c r="F13" s="234">
        <f t="shared" si="0"/>
        <v>899</v>
      </c>
    </row>
    <row r="14" spans="1:6" ht="15.75">
      <c r="A14" s="3" t="s">
        <v>125</v>
      </c>
      <c r="B14" s="3" t="s">
        <v>0</v>
      </c>
      <c r="C14" s="23">
        <v>1</v>
      </c>
      <c r="D14" s="222">
        <v>1500</v>
      </c>
      <c r="E14" s="221">
        <v>96</v>
      </c>
      <c r="F14" s="234">
        <f t="shared" si="0"/>
        <v>1500</v>
      </c>
    </row>
    <row r="15" spans="1:6" ht="15.75">
      <c r="A15" s="3" t="s">
        <v>126</v>
      </c>
      <c r="B15" s="3" t="s">
        <v>0</v>
      </c>
      <c r="C15" s="23">
        <v>1</v>
      </c>
      <c r="D15" s="222">
        <v>449.9</v>
      </c>
      <c r="E15" s="221">
        <v>96</v>
      </c>
      <c r="F15" s="234">
        <f t="shared" si="0"/>
        <v>449.9</v>
      </c>
    </row>
    <row r="16" spans="1:6" ht="15.75">
      <c r="A16" s="3" t="s">
        <v>155</v>
      </c>
      <c r="B16" s="3" t="s">
        <v>0</v>
      </c>
      <c r="C16" s="23">
        <v>2</v>
      </c>
      <c r="D16" s="222">
        <v>325</v>
      </c>
      <c r="E16" s="221">
        <v>96</v>
      </c>
      <c r="F16" s="234">
        <f t="shared" si="0"/>
        <v>650</v>
      </c>
    </row>
    <row r="17" spans="1:6" ht="15.75">
      <c r="A17" s="3" t="s">
        <v>156</v>
      </c>
      <c r="B17" s="3" t="s">
        <v>0</v>
      </c>
      <c r="C17" s="23">
        <v>1</v>
      </c>
      <c r="D17" s="222">
        <v>769.8</v>
      </c>
      <c r="E17" s="221">
        <v>96</v>
      </c>
      <c r="F17" s="234">
        <f t="shared" si="0"/>
        <v>769.8</v>
      </c>
    </row>
    <row r="18" spans="1:6" ht="15.75">
      <c r="A18" s="3" t="s">
        <v>165</v>
      </c>
      <c r="B18" s="3" t="s">
        <v>0</v>
      </c>
      <c r="C18" s="23">
        <v>1</v>
      </c>
      <c r="D18" s="222">
        <v>450</v>
      </c>
      <c r="E18" s="221">
        <v>96</v>
      </c>
      <c r="F18" s="234">
        <f t="shared" si="0"/>
        <v>450</v>
      </c>
    </row>
    <row r="19" spans="1:6" ht="15.75">
      <c r="A19" s="3" t="s">
        <v>166</v>
      </c>
      <c r="B19" s="3" t="s">
        <v>0</v>
      </c>
      <c r="C19" s="23">
        <v>1</v>
      </c>
      <c r="D19" s="222">
        <v>498.74</v>
      </c>
      <c r="E19" s="221">
        <v>96</v>
      </c>
      <c r="F19" s="234">
        <f t="shared" si="0"/>
        <v>498.74</v>
      </c>
    </row>
    <row r="20" spans="1:6" ht="15.75">
      <c r="A20" s="30" t="s">
        <v>169</v>
      </c>
      <c r="B20" s="30" t="s">
        <v>0</v>
      </c>
      <c r="C20" s="34">
        <v>1</v>
      </c>
      <c r="D20" s="233">
        <v>890</v>
      </c>
      <c r="E20" s="221">
        <v>96</v>
      </c>
      <c r="F20" s="234">
        <f t="shared" si="0"/>
        <v>890</v>
      </c>
    </row>
    <row r="21" spans="1:6">
      <c r="A21" s="236" t="s">
        <v>362</v>
      </c>
      <c r="B21" s="237"/>
      <c r="C21" s="237"/>
      <c r="D21" s="237"/>
      <c r="F21" s="226">
        <f>SUM(F9:F20)</f>
        <v>11032.439999999999</v>
      </c>
    </row>
    <row r="22" spans="1:6">
      <c r="A22" s="314" t="s">
        <v>405</v>
      </c>
      <c r="B22" s="314"/>
      <c r="C22" s="314"/>
      <c r="D22" s="314"/>
      <c r="E22" s="314"/>
      <c r="F22" s="227">
        <v>5.0000000000000001E-3</v>
      </c>
    </row>
    <row r="23" spans="1:6">
      <c r="A23" s="314" t="s">
        <v>406</v>
      </c>
      <c r="B23" s="314"/>
      <c r="C23" s="314"/>
      <c r="D23" s="314"/>
      <c r="E23" s="314"/>
      <c r="F23" s="228">
        <f>F21*F22</f>
        <v>55.162199999999991</v>
      </c>
    </row>
    <row r="24" spans="1:6">
      <c r="A24" s="314" t="s">
        <v>407</v>
      </c>
      <c r="B24" s="314"/>
      <c r="C24" s="314"/>
      <c r="D24" s="314"/>
      <c r="E24" s="314"/>
      <c r="F24" s="158">
        <f>F21+F23</f>
        <v>11087.602199999999</v>
      </c>
    </row>
    <row r="25" spans="1:6">
      <c r="A25" s="314" t="s">
        <v>408</v>
      </c>
      <c r="B25" s="314"/>
      <c r="C25" s="314"/>
      <c r="D25" s="314"/>
      <c r="E25" s="314"/>
      <c r="F25" s="230">
        <v>0.2</v>
      </c>
    </row>
    <row r="26" spans="1:6">
      <c r="A26" s="314" t="s">
        <v>409</v>
      </c>
      <c r="B26" s="314"/>
      <c r="C26" s="314"/>
      <c r="D26" s="314"/>
      <c r="E26" s="314"/>
      <c r="F26" s="158">
        <f>(F21/96)*F25</f>
        <v>22.984249999999999</v>
      </c>
    </row>
    <row r="27" spans="1:6">
      <c r="A27" s="314" t="s">
        <v>410</v>
      </c>
      <c r="B27" s="314"/>
      <c r="C27" s="314"/>
      <c r="D27" s="314"/>
      <c r="E27" s="314"/>
      <c r="F27" s="158">
        <f>F23+F26</f>
        <v>78.146449999999987</v>
      </c>
    </row>
    <row r="28" spans="1:6">
      <c r="A28" s="314" t="s">
        <v>411</v>
      </c>
      <c r="B28" s="314"/>
      <c r="C28" s="314"/>
      <c r="D28" s="314"/>
      <c r="E28" s="314"/>
      <c r="F28" s="231">
        <v>6</v>
      </c>
    </row>
    <row r="29" spans="1:6">
      <c r="A29" s="315" t="s">
        <v>353</v>
      </c>
      <c r="B29" s="315"/>
      <c r="C29" s="315"/>
      <c r="D29" s="315"/>
      <c r="E29" s="315"/>
      <c r="F29" s="158">
        <f>F27/F28</f>
        <v>13.024408333333332</v>
      </c>
    </row>
  </sheetData>
  <mergeCells count="8">
    <mergeCell ref="A28:E28"/>
    <mergeCell ref="A27:E27"/>
    <mergeCell ref="A29:E29"/>
    <mergeCell ref="A22:E22"/>
    <mergeCell ref="A23:E23"/>
    <mergeCell ref="A24:E24"/>
    <mergeCell ref="A25:E25"/>
    <mergeCell ref="A26:E26"/>
  </mergeCells>
  <pageMargins left="0.511811024" right="0.511811024" top="0.78740157499999996" bottom="0.78740157499999996" header="0.31496062000000002" footer="0.3149606200000000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8:E69"/>
  <sheetViews>
    <sheetView topLeftCell="A46" zoomScaleNormal="100" workbookViewId="0">
      <selection activeCell="C53" sqref="C53"/>
    </sheetView>
  </sheetViews>
  <sheetFormatPr defaultRowHeight="12.75"/>
  <cols>
    <col min="1" max="1" width="58.33203125" customWidth="1"/>
    <col min="2" max="2" width="26.1640625" customWidth="1"/>
    <col min="3" max="3" width="18.83203125" customWidth="1"/>
    <col min="4" max="4" width="17.5" customWidth="1"/>
    <col min="5" max="5" width="15.33203125" customWidth="1"/>
  </cols>
  <sheetData>
    <row r="8" spans="1:4" ht="27" customHeight="1">
      <c r="A8" s="3" t="s">
        <v>170</v>
      </c>
      <c r="B8" s="4" t="s">
        <v>171</v>
      </c>
      <c r="C8" s="156" t="s">
        <v>350</v>
      </c>
      <c r="D8" s="157" t="s">
        <v>352</v>
      </c>
    </row>
    <row r="9" spans="1:4" ht="39" customHeight="1">
      <c r="A9" s="3" t="s">
        <v>172</v>
      </c>
      <c r="B9" s="4">
        <v>4</v>
      </c>
      <c r="C9" s="155">
        <v>20</v>
      </c>
      <c r="D9" s="158">
        <f>B9*C9</f>
        <v>80</v>
      </c>
    </row>
    <row r="10" spans="1:4" ht="40.5" customHeight="1">
      <c r="A10" s="3" t="s">
        <v>173</v>
      </c>
      <c r="B10" s="4">
        <v>4</v>
      </c>
      <c r="C10" s="154">
        <v>25</v>
      </c>
      <c r="D10" s="158">
        <f t="shared" ref="D10:D16" si="0">B10*C10</f>
        <v>100</v>
      </c>
    </row>
    <row r="11" spans="1:4" ht="27" customHeight="1">
      <c r="A11" s="3" t="s">
        <v>174</v>
      </c>
      <c r="B11" s="4">
        <v>4</v>
      </c>
      <c r="C11" s="154">
        <v>5</v>
      </c>
      <c r="D11" s="158">
        <f t="shared" si="0"/>
        <v>20</v>
      </c>
    </row>
    <row r="12" spans="1:4" ht="35.25" customHeight="1">
      <c r="A12" s="3" t="s">
        <v>175</v>
      </c>
      <c r="B12" s="4">
        <v>1</v>
      </c>
      <c r="C12" s="154">
        <v>30</v>
      </c>
      <c r="D12" s="158">
        <f t="shared" si="0"/>
        <v>30</v>
      </c>
    </row>
    <row r="13" spans="1:4" ht="46.5" customHeight="1">
      <c r="A13" s="3" t="s">
        <v>176</v>
      </c>
      <c r="B13" s="4">
        <v>36</v>
      </c>
      <c r="C13" s="154">
        <v>2</v>
      </c>
      <c r="D13" s="158">
        <f t="shared" si="0"/>
        <v>72</v>
      </c>
    </row>
    <row r="14" spans="1:4" ht="40.5" customHeight="1">
      <c r="A14" s="3" t="s">
        <v>177</v>
      </c>
      <c r="B14" s="4">
        <v>12</v>
      </c>
      <c r="C14" s="154">
        <v>30</v>
      </c>
      <c r="D14" s="158">
        <f t="shared" si="0"/>
        <v>360</v>
      </c>
    </row>
    <row r="15" spans="1:4" ht="44.25" customHeight="1">
      <c r="A15" s="3" t="s">
        <v>178</v>
      </c>
      <c r="B15" s="24">
        <v>12</v>
      </c>
      <c r="C15" s="154">
        <v>10</v>
      </c>
      <c r="D15" s="158">
        <f t="shared" si="0"/>
        <v>120</v>
      </c>
    </row>
    <row r="16" spans="1:4" ht="42" customHeight="1">
      <c r="A16" s="160" t="s">
        <v>351</v>
      </c>
      <c r="B16" s="29">
        <v>4</v>
      </c>
      <c r="C16" s="161">
        <v>20</v>
      </c>
      <c r="D16" s="162">
        <f t="shared" si="0"/>
        <v>80</v>
      </c>
    </row>
    <row r="17" spans="1:4" ht="17.25" customHeight="1">
      <c r="A17" s="411" t="s">
        <v>353</v>
      </c>
      <c r="B17" s="412"/>
      <c r="C17" s="412"/>
      <c r="D17" s="158">
        <f>SUM(D9:D16)/12</f>
        <v>71.833333333333329</v>
      </c>
    </row>
    <row r="18" spans="1:4" ht="17.25" customHeight="1">
      <c r="A18" s="159"/>
      <c r="B18" s="159"/>
    </row>
    <row r="19" spans="1:4" ht="17.25" customHeight="1">
      <c r="A19" s="159"/>
      <c r="B19" s="159"/>
    </row>
    <row r="20" spans="1:4" ht="17.25" customHeight="1">
      <c r="A20" s="159"/>
      <c r="B20" s="159"/>
    </row>
    <row r="21" spans="1:4" ht="17.25" customHeight="1">
      <c r="A21" s="159"/>
      <c r="B21" s="159"/>
    </row>
    <row r="22" spans="1:4" ht="15.75">
      <c r="A22" s="184" t="s">
        <v>180</v>
      </c>
      <c r="B22" s="148" t="s">
        <v>171</v>
      </c>
      <c r="C22" s="188" t="s">
        <v>363</v>
      </c>
      <c r="D22" s="188" t="s">
        <v>361</v>
      </c>
    </row>
    <row r="23" spans="1:4" ht="31.5">
      <c r="A23" s="185" t="s">
        <v>181</v>
      </c>
      <c r="B23" s="148">
        <v>4</v>
      </c>
      <c r="C23" s="189">
        <v>25</v>
      </c>
      <c r="D23" s="189">
        <f>B23*C23</f>
        <v>100</v>
      </c>
    </row>
    <row r="24" spans="1:4" ht="15.75">
      <c r="A24" s="186" t="s">
        <v>182</v>
      </c>
      <c r="B24" s="148">
        <v>4</v>
      </c>
      <c r="C24" s="189">
        <v>25</v>
      </c>
      <c r="D24" s="189">
        <f t="shared" ref="D24:D30" si="1">B24*C24</f>
        <v>100</v>
      </c>
    </row>
    <row r="25" spans="1:4" ht="15.75">
      <c r="A25" s="12" t="s">
        <v>183</v>
      </c>
      <c r="B25" s="148">
        <v>4</v>
      </c>
      <c r="C25" s="189">
        <v>12</v>
      </c>
      <c r="D25" s="189">
        <f t="shared" si="1"/>
        <v>48</v>
      </c>
    </row>
    <row r="26" spans="1:4" ht="15.75">
      <c r="A26" s="12" t="s">
        <v>184</v>
      </c>
      <c r="B26" s="148">
        <v>4</v>
      </c>
      <c r="C26" s="189">
        <v>20</v>
      </c>
      <c r="D26" s="189">
        <f t="shared" si="1"/>
        <v>80</v>
      </c>
    </row>
    <row r="27" spans="1:4" ht="15.75">
      <c r="A27" s="12" t="s">
        <v>185</v>
      </c>
      <c r="B27" s="148">
        <v>1</v>
      </c>
      <c r="C27" s="189">
        <v>40</v>
      </c>
      <c r="D27" s="189">
        <f t="shared" si="1"/>
        <v>40</v>
      </c>
    </row>
    <row r="28" spans="1:4" ht="47.25">
      <c r="A28" s="12" t="s">
        <v>176</v>
      </c>
      <c r="B28" s="148">
        <v>36</v>
      </c>
      <c r="C28" s="189">
        <v>2</v>
      </c>
      <c r="D28" s="189">
        <f t="shared" si="1"/>
        <v>72</v>
      </c>
    </row>
    <row r="29" spans="1:4" ht="31.5">
      <c r="A29" s="149" t="s">
        <v>177</v>
      </c>
      <c r="B29" s="148">
        <v>12</v>
      </c>
      <c r="C29" s="189">
        <v>30</v>
      </c>
      <c r="D29" s="189">
        <f t="shared" si="1"/>
        <v>360</v>
      </c>
    </row>
    <row r="30" spans="1:4" ht="31.5">
      <c r="A30" s="187" t="s">
        <v>178</v>
      </c>
      <c r="B30" s="145">
        <v>12</v>
      </c>
      <c r="C30" s="190">
        <v>10</v>
      </c>
      <c r="D30" s="189">
        <f t="shared" si="1"/>
        <v>120</v>
      </c>
    </row>
    <row r="31" spans="1:4" ht="15.75">
      <c r="A31" s="408" t="s">
        <v>361</v>
      </c>
      <c r="B31" s="371"/>
      <c r="C31" s="371"/>
      <c r="D31" s="158">
        <f>SUM(D23:D30)</f>
        <v>920</v>
      </c>
    </row>
    <row r="32" spans="1:4" ht="15.75">
      <c r="A32" s="371"/>
      <c r="B32" s="371"/>
      <c r="C32" s="371"/>
      <c r="D32" s="158">
        <f>D31/12</f>
        <v>76.666666666666671</v>
      </c>
    </row>
    <row r="33" spans="1:5" ht="15.75">
      <c r="A33" s="142"/>
      <c r="B33" s="143"/>
      <c r="C33" s="143"/>
    </row>
    <row r="34" spans="1:5" ht="15.75">
      <c r="A34" s="142"/>
      <c r="B34" s="143"/>
      <c r="C34" s="143"/>
    </row>
    <row r="35" spans="1:5" ht="15.75">
      <c r="A35" s="142"/>
      <c r="B35" s="143"/>
      <c r="C35" s="143"/>
    </row>
    <row r="36" spans="1:5" ht="15.75" customHeight="1">
      <c r="A36" s="371" t="s">
        <v>186</v>
      </c>
      <c r="B36" s="371"/>
      <c r="C36" s="191" t="s">
        <v>171</v>
      </c>
      <c r="D36" s="192" t="s">
        <v>361</v>
      </c>
      <c r="E36" s="192" t="s">
        <v>361</v>
      </c>
    </row>
    <row r="37" spans="1:5" ht="15.75">
      <c r="A37" s="417" t="s">
        <v>187</v>
      </c>
      <c r="B37" s="418"/>
      <c r="C37" s="151">
        <v>4</v>
      </c>
      <c r="D37" s="193">
        <v>50</v>
      </c>
      <c r="E37" s="193">
        <f>C37*D37</f>
        <v>200</v>
      </c>
    </row>
    <row r="38" spans="1:5" ht="15.75">
      <c r="A38" s="415" t="s">
        <v>188</v>
      </c>
      <c r="B38" s="416"/>
      <c r="C38" s="152">
        <v>4</v>
      </c>
      <c r="D38" s="193">
        <v>30</v>
      </c>
      <c r="E38" s="193">
        <f t="shared" ref="E38:E44" si="2">C38*D38</f>
        <v>120</v>
      </c>
    </row>
    <row r="39" spans="1:5" ht="15.75">
      <c r="A39" s="415" t="s">
        <v>189</v>
      </c>
      <c r="B39" s="416"/>
      <c r="C39" s="152">
        <v>4</v>
      </c>
      <c r="D39" s="193">
        <v>30</v>
      </c>
      <c r="E39" s="193">
        <f t="shared" si="2"/>
        <v>120</v>
      </c>
    </row>
    <row r="40" spans="1:5" ht="15.75">
      <c r="A40" s="413" t="s">
        <v>190</v>
      </c>
      <c r="B40" s="414"/>
      <c r="C40" s="152">
        <v>1</v>
      </c>
      <c r="D40" s="193">
        <v>25</v>
      </c>
      <c r="E40" s="193">
        <f t="shared" si="2"/>
        <v>25</v>
      </c>
    </row>
    <row r="41" spans="1:5" ht="15.75">
      <c r="A41" s="413" t="s">
        <v>191</v>
      </c>
      <c r="B41" s="414"/>
      <c r="C41" s="152">
        <v>1</v>
      </c>
      <c r="D41" s="193">
        <v>50</v>
      </c>
      <c r="E41" s="193">
        <f t="shared" si="2"/>
        <v>50</v>
      </c>
    </row>
    <row r="42" spans="1:5" ht="39.75" customHeight="1">
      <c r="A42" s="413" t="s">
        <v>176</v>
      </c>
      <c r="B42" s="414"/>
      <c r="C42" s="152">
        <v>36</v>
      </c>
      <c r="D42" s="193">
        <v>2</v>
      </c>
      <c r="E42" s="193">
        <f t="shared" si="2"/>
        <v>72</v>
      </c>
    </row>
    <row r="43" spans="1:5" ht="33" customHeight="1">
      <c r="A43" s="413" t="s">
        <v>177</v>
      </c>
      <c r="B43" s="414"/>
      <c r="C43" s="152">
        <v>12</v>
      </c>
      <c r="D43" s="193">
        <v>30</v>
      </c>
      <c r="E43" s="193">
        <f t="shared" si="2"/>
        <v>360</v>
      </c>
    </row>
    <row r="44" spans="1:5" ht="21.75" customHeight="1">
      <c r="A44" s="409" t="s">
        <v>178</v>
      </c>
      <c r="B44" s="410"/>
      <c r="C44" s="150">
        <v>12</v>
      </c>
      <c r="D44" s="194">
        <v>10</v>
      </c>
      <c r="E44" s="193">
        <f t="shared" si="2"/>
        <v>120</v>
      </c>
    </row>
    <row r="45" spans="1:5" ht="18" customHeight="1">
      <c r="A45" s="408" t="s">
        <v>361</v>
      </c>
      <c r="B45" s="408"/>
      <c r="C45" s="408"/>
      <c r="D45" s="408"/>
      <c r="E45" s="158">
        <f>SUM(E37:E44)</f>
        <v>1067</v>
      </c>
    </row>
    <row r="46" spans="1:5" ht="15.75">
      <c r="A46" s="408" t="s">
        <v>364</v>
      </c>
      <c r="B46" s="371"/>
      <c r="C46" s="371"/>
      <c r="D46" s="371"/>
      <c r="E46" s="158">
        <f>E45/12</f>
        <v>88.916666666666671</v>
      </c>
    </row>
    <row r="48" spans="1:5" ht="25.5">
      <c r="A48" s="146" t="s">
        <v>192</v>
      </c>
      <c r="B48" s="148" t="s">
        <v>171</v>
      </c>
      <c r="C48" s="156" t="s">
        <v>350</v>
      </c>
      <c r="D48" s="157" t="s">
        <v>352</v>
      </c>
    </row>
    <row r="49" spans="1:5" ht="31.5">
      <c r="A49" s="144" t="s">
        <v>193</v>
      </c>
      <c r="B49" s="146">
        <v>4</v>
      </c>
      <c r="C49" s="154">
        <v>25</v>
      </c>
      <c r="D49" s="158">
        <f>B49*C49</f>
        <v>100</v>
      </c>
    </row>
    <row r="50" spans="1:5" ht="15.75">
      <c r="A50" s="144" t="s">
        <v>194</v>
      </c>
      <c r="B50" s="146">
        <v>4</v>
      </c>
      <c r="C50" s="154">
        <v>25</v>
      </c>
      <c r="D50" s="158">
        <f t="shared" ref="D50:D56" si="3">B50*C50</f>
        <v>100</v>
      </c>
    </row>
    <row r="51" spans="1:5" ht="15.75">
      <c r="A51" s="144" t="s">
        <v>190</v>
      </c>
      <c r="B51" s="146">
        <v>1</v>
      </c>
      <c r="C51" s="154">
        <v>25</v>
      </c>
      <c r="D51" s="158">
        <f t="shared" si="3"/>
        <v>25</v>
      </c>
    </row>
    <row r="52" spans="1:5" ht="15.75">
      <c r="A52" s="144" t="s">
        <v>195</v>
      </c>
      <c r="B52" s="146">
        <v>1</v>
      </c>
      <c r="C52" s="154">
        <v>40</v>
      </c>
      <c r="D52" s="158">
        <f t="shared" si="3"/>
        <v>40</v>
      </c>
    </row>
    <row r="53" spans="1:5" ht="47.25">
      <c r="A53" s="144" t="s">
        <v>176</v>
      </c>
      <c r="B53" s="146">
        <v>36</v>
      </c>
      <c r="C53" s="154">
        <v>2</v>
      </c>
      <c r="D53" s="158">
        <f t="shared" si="3"/>
        <v>72</v>
      </c>
      <c r="E53" s="229">
        <f>Proposta!G38</f>
        <v>415259.55999999994</v>
      </c>
    </row>
    <row r="54" spans="1:5" ht="31.5">
      <c r="A54" s="144" t="s">
        <v>177</v>
      </c>
      <c r="B54" s="146">
        <v>12</v>
      </c>
      <c r="C54" s="154">
        <v>30</v>
      </c>
      <c r="D54" s="158">
        <f t="shared" si="3"/>
        <v>360</v>
      </c>
    </row>
    <row r="55" spans="1:5" ht="31.5">
      <c r="A55" s="144" t="s">
        <v>178</v>
      </c>
      <c r="B55" s="145">
        <v>12</v>
      </c>
      <c r="C55" s="154">
        <v>10</v>
      </c>
      <c r="D55" s="158">
        <f t="shared" si="3"/>
        <v>120</v>
      </c>
    </row>
    <row r="56" spans="1:5" ht="31.5">
      <c r="A56" s="144" t="s">
        <v>179</v>
      </c>
      <c r="B56" s="145">
        <v>4</v>
      </c>
      <c r="C56" s="154">
        <v>20</v>
      </c>
      <c r="D56" s="158">
        <f t="shared" si="3"/>
        <v>80</v>
      </c>
    </row>
    <row r="57" spans="1:5" ht="15.75">
      <c r="A57" s="408" t="s">
        <v>365</v>
      </c>
      <c r="B57" s="371"/>
      <c r="C57" s="371"/>
      <c r="D57" s="158">
        <f>SUM(D49:D56)</f>
        <v>897</v>
      </c>
    </row>
    <row r="58" spans="1:5" ht="15.75">
      <c r="A58" s="408" t="s">
        <v>366</v>
      </c>
      <c r="B58" s="371"/>
      <c r="C58" s="371"/>
      <c r="D58" s="158">
        <f>D57/12</f>
        <v>74.75</v>
      </c>
    </row>
    <row r="59" spans="1:5" ht="15.75">
      <c r="A59" s="142"/>
      <c r="B59" s="143"/>
    </row>
    <row r="60" spans="1:5" ht="25.5">
      <c r="A60" s="146" t="s">
        <v>196</v>
      </c>
      <c r="B60" s="146" t="s">
        <v>171</v>
      </c>
      <c r="C60" s="156" t="s">
        <v>350</v>
      </c>
      <c r="D60" s="157" t="s">
        <v>352</v>
      </c>
    </row>
    <row r="61" spans="1:5" ht="31.5">
      <c r="A61" s="26" t="s">
        <v>197</v>
      </c>
      <c r="B61" s="19">
        <v>4</v>
      </c>
      <c r="C61" s="154">
        <v>25</v>
      </c>
      <c r="D61" s="158">
        <f>B61*C61</f>
        <v>100</v>
      </c>
    </row>
    <row r="62" spans="1:5" ht="15.75">
      <c r="A62" s="9" t="s">
        <v>198</v>
      </c>
      <c r="B62" s="5">
        <v>4</v>
      </c>
      <c r="C62" s="154">
        <v>25</v>
      </c>
      <c r="D62" s="158">
        <f t="shared" ref="D62:D67" si="4">B62*C62</f>
        <v>100</v>
      </c>
    </row>
    <row r="63" spans="1:5" ht="15.75">
      <c r="A63" s="9" t="s">
        <v>190</v>
      </c>
      <c r="B63" s="5">
        <v>1</v>
      </c>
      <c r="C63" s="154">
        <v>25</v>
      </c>
      <c r="D63" s="158">
        <f t="shared" si="4"/>
        <v>25</v>
      </c>
    </row>
    <row r="64" spans="1:5" ht="15.75">
      <c r="A64" s="9" t="s">
        <v>199</v>
      </c>
      <c r="B64" s="5">
        <v>1</v>
      </c>
      <c r="C64" s="154">
        <v>40</v>
      </c>
      <c r="D64" s="158">
        <f t="shared" si="4"/>
        <v>40</v>
      </c>
    </row>
    <row r="65" spans="1:4" ht="47.25">
      <c r="A65" s="9" t="s">
        <v>176</v>
      </c>
      <c r="B65" s="5">
        <v>36</v>
      </c>
      <c r="C65" s="154">
        <v>2</v>
      </c>
      <c r="D65" s="158">
        <f t="shared" si="4"/>
        <v>72</v>
      </c>
    </row>
    <row r="66" spans="1:4" ht="31.5">
      <c r="A66" s="9" t="s">
        <v>177</v>
      </c>
      <c r="B66" s="5">
        <v>12</v>
      </c>
      <c r="C66" s="154">
        <v>30</v>
      </c>
      <c r="D66" s="158">
        <f t="shared" si="4"/>
        <v>360</v>
      </c>
    </row>
    <row r="67" spans="1:4" ht="31.5">
      <c r="A67" s="195" t="s">
        <v>178</v>
      </c>
      <c r="B67" s="196">
        <v>12</v>
      </c>
      <c r="C67" s="161">
        <v>10</v>
      </c>
      <c r="D67" s="162">
        <f t="shared" si="4"/>
        <v>120</v>
      </c>
    </row>
    <row r="68" spans="1:4">
      <c r="A68" s="314" t="s">
        <v>357</v>
      </c>
      <c r="B68" s="315"/>
      <c r="C68" s="315"/>
      <c r="D68" s="158">
        <f>SUM(D61:D67)</f>
        <v>817</v>
      </c>
    </row>
    <row r="69" spans="1:4">
      <c r="A69" s="314" t="s">
        <v>353</v>
      </c>
      <c r="B69" s="315"/>
      <c r="C69" s="315"/>
      <c r="D69" s="158">
        <f>D68/12</f>
        <v>68.083333333333329</v>
      </c>
    </row>
  </sheetData>
  <mergeCells count="18">
    <mergeCell ref="A44:B44"/>
    <mergeCell ref="A17:C17"/>
    <mergeCell ref="A31:C31"/>
    <mergeCell ref="A32:C32"/>
    <mergeCell ref="A41:B41"/>
    <mergeCell ref="A42:B42"/>
    <mergeCell ref="A43:B43"/>
    <mergeCell ref="A38:B38"/>
    <mergeCell ref="A39:B39"/>
    <mergeCell ref="A40:B40"/>
    <mergeCell ref="A36:B36"/>
    <mergeCell ref="A37:B37"/>
    <mergeCell ref="A68:C68"/>
    <mergeCell ref="A69:C69"/>
    <mergeCell ref="A45:D45"/>
    <mergeCell ref="A46:D46"/>
    <mergeCell ref="A57:C57"/>
    <mergeCell ref="A58:C58"/>
  </mergeCells>
  <pageMargins left="0.70866141732283472" right="0.70866141732283472" top="0.74803149606299213" bottom="0.74803149606299213" header="0.31496062992125984" footer="0.31496062992125984"/>
  <pageSetup paperSize="9" scale="59" orientation="portrait" horizontalDpi="0" verticalDpi="0" r:id="rId1"/>
  <headerFooter>
    <oddHeader>&amp;C&amp;G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8"/>
  <sheetViews>
    <sheetView view="pageBreakPreview" topLeftCell="A61" zoomScale="60" zoomScaleNormal="66" workbookViewId="0">
      <selection activeCell="I62" sqref="I62"/>
    </sheetView>
  </sheetViews>
  <sheetFormatPr defaultColWidth="14.33203125" defaultRowHeight="15"/>
  <cols>
    <col min="1" max="1" width="16" style="38" customWidth="1"/>
    <col min="2" max="2" width="16" style="38" bestFit="1" customWidth="1"/>
    <col min="3" max="3" width="16.33203125" style="38" customWidth="1"/>
    <col min="4" max="4" width="17.1640625" style="38" customWidth="1"/>
    <col min="5" max="5" width="14.5" style="38" bestFit="1" customWidth="1"/>
    <col min="6" max="6" width="31.33203125" style="38" customWidth="1"/>
    <col min="7" max="7" width="21.1640625" style="38" customWidth="1"/>
    <col min="8" max="8" width="27.83203125" style="97" customWidth="1"/>
    <col min="9" max="9" width="139.1640625" style="38" bestFit="1" customWidth="1"/>
    <col min="10" max="16384" width="14.33203125" style="38"/>
  </cols>
  <sheetData>
    <row r="1" spans="1:8">
      <c r="H1" s="39"/>
    </row>
    <row r="2" spans="1:8">
      <c r="H2" s="39"/>
    </row>
    <row r="3" spans="1:8">
      <c r="H3" s="39"/>
    </row>
    <row r="4" spans="1:8">
      <c r="H4" s="39"/>
    </row>
    <row r="5" spans="1:8">
      <c r="H5" s="39"/>
    </row>
    <row r="6" spans="1:8">
      <c r="H6" s="39"/>
    </row>
    <row r="7" spans="1:8" ht="19.5" customHeight="1">
      <c r="A7" s="309" t="s">
        <v>200</v>
      </c>
      <c r="B7" s="309"/>
      <c r="C7" s="309"/>
      <c r="D7" s="309"/>
      <c r="E7" s="309"/>
      <c r="F7" s="309"/>
      <c r="G7" s="309"/>
      <c r="H7" s="309"/>
    </row>
    <row r="8" spans="1:8">
      <c r="H8" s="39"/>
    </row>
    <row r="9" spans="1:8" ht="20.100000000000001" customHeight="1">
      <c r="A9" s="285" t="s">
        <v>201</v>
      </c>
      <c r="B9" s="285"/>
      <c r="C9" s="285"/>
      <c r="D9" s="285"/>
      <c r="E9" s="285"/>
      <c r="F9" s="285"/>
      <c r="G9" s="285"/>
      <c r="H9" s="285"/>
    </row>
    <row r="10" spans="1:8" ht="20.100000000000001" customHeight="1">
      <c r="A10" s="40" t="s">
        <v>202</v>
      </c>
      <c r="B10" s="270" t="s">
        <v>203</v>
      </c>
      <c r="C10" s="270"/>
      <c r="D10" s="270"/>
      <c r="E10" s="270"/>
      <c r="F10" s="270"/>
      <c r="G10" s="307"/>
      <c r="H10" s="307"/>
    </row>
    <row r="11" spans="1:8" ht="20.100000000000001" customHeight="1">
      <c r="A11" s="41" t="s">
        <v>204</v>
      </c>
      <c r="B11" s="264" t="s">
        <v>205</v>
      </c>
      <c r="C11" s="264"/>
      <c r="D11" s="264"/>
      <c r="E11" s="264"/>
      <c r="F11" s="264"/>
      <c r="G11" s="308" t="s">
        <v>314</v>
      </c>
      <c r="H11" s="308"/>
    </row>
    <row r="12" spans="1:8" ht="30" customHeight="1">
      <c r="A12" s="41" t="s">
        <v>206</v>
      </c>
      <c r="B12" s="264" t="s">
        <v>207</v>
      </c>
      <c r="C12" s="264"/>
      <c r="D12" s="264"/>
      <c r="E12" s="264"/>
      <c r="F12" s="264"/>
      <c r="G12" s="307" t="s">
        <v>315</v>
      </c>
      <c r="H12" s="307"/>
    </row>
    <row r="13" spans="1:8" ht="20.100000000000001" customHeight="1">
      <c r="A13" s="41" t="s">
        <v>208</v>
      </c>
      <c r="B13" s="264" t="s">
        <v>209</v>
      </c>
      <c r="C13" s="264"/>
      <c r="D13" s="264"/>
      <c r="E13" s="264"/>
      <c r="F13" s="264"/>
      <c r="G13" s="308">
        <v>12</v>
      </c>
      <c r="H13" s="308"/>
    </row>
    <row r="14" spans="1:8" ht="20.100000000000001" customHeight="1">
      <c r="A14" s="264" t="s">
        <v>210</v>
      </c>
      <c r="B14" s="264"/>
      <c r="C14" s="264"/>
      <c r="D14" s="264"/>
      <c r="E14" s="264"/>
      <c r="F14" s="264"/>
      <c r="G14" s="264"/>
      <c r="H14" s="264"/>
    </row>
    <row r="15" spans="1:8" ht="20.100000000000001" customHeight="1">
      <c r="A15" s="267"/>
      <c r="B15" s="267"/>
      <c r="C15" s="267"/>
      <c r="D15" s="267"/>
      <c r="E15" s="267"/>
      <c r="F15" s="267"/>
      <c r="G15" s="267"/>
      <c r="H15" s="267"/>
    </row>
    <row r="16" spans="1:8" ht="20.100000000000001" customHeight="1">
      <c r="A16" s="285" t="s">
        <v>211</v>
      </c>
      <c r="B16" s="285"/>
      <c r="C16" s="285"/>
      <c r="D16" s="285"/>
      <c r="E16" s="285"/>
      <c r="F16" s="285"/>
      <c r="G16" s="285"/>
      <c r="H16" s="285"/>
    </row>
    <row r="17" spans="1:8" ht="20.100000000000001" customHeight="1">
      <c r="A17" s="270" t="s">
        <v>212</v>
      </c>
      <c r="B17" s="270"/>
      <c r="C17" s="270"/>
      <c r="D17" s="270"/>
      <c r="E17" s="270"/>
      <c r="F17" s="270"/>
      <c r="G17" s="270"/>
      <c r="H17" s="270"/>
    </row>
    <row r="18" spans="1:8" ht="20.100000000000001" customHeight="1">
      <c r="A18" s="41">
        <v>1</v>
      </c>
      <c r="B18" s="264" t="s">
        <v>213</v>
      </c>
      <c r="C18" s="264"/>
      <c r="D18" s="264"/>
      <c r="E18" s="264"/>
      <c r="F18" s="264"/>
      <c r="G18" s="306" t="s">
        <v>316</v>
      </c>
      <c r="H18" s="306"/>
    </row>
    <row r="19" spans="1:8" ht="20.100000000000001" customHeight="1">
      <c r="A19" s="41">
        <v>2</v>
      </c>
      <c r="B19" s="264" t="s">
        <v>214</v>
      </c>
      <c r="C19" s="264"/>
      <c r="D19" s="264"/>
      <c r="E19" s="264"/>
      <c r="F19" s="264"/>
      <c r="G19" s="304"/>
      <c r="H19" s="304"/>
    </row>
    <row r="20" spans="1:8" ht="20.100000000000001" customHeight="1">
      <c r="A20" s="41">
        <v>3</v>
      </c>
      <c r="B20" s="264" t="s">
        <v>215</v>
      </c>
      <c r="C20" s="264"/>
      <c r="D20" s="264"/>
      <c r="E20" s="264"/>
      <c r="F20" s="264"/>
      <c r="G20" s="303">
        <v>1113</v>
      </c>
      <c r="H20" s="303"/>
    </row>
    <row r="21" spans="1:8" ht="20.100000000000001" customHeight="1">
      <c r="A21" s="41">
        <v>4</v>
      </c>
      <c r="B21" s="264" t="s">
        <v>216</v>
      </c>
      <c r="C21" s="264"/>
      <c r="D21" s="264"/>
      <c r="E21" s="264"/>
      <c r="F21" s="264"/>
      <c r="G21" s="304" t="s">
        <v>317</v>
      </c>
      <c r="H21" s="304"/>
    </row>
    <row r="22" spans="1:8" ht="20.100000000000001" customHeight="1">
      <c r="A22" s="42">
        <v>5</v>
      </c>
      <c r="B22" s="264" t="s">
        <v>218</v>
      </c>
      <c r="C22" s="264"/>
      <c r="D22" s="264"/>
      <c r="E22" s="264"/>
      <c r="F22" s="264"/>
      <c r="G22" s="305">
        <v>44197</v>
      </c>
      <c r="H22" s="305"/>
    </row>
    <row r="23" spans="1:8" ht="20.100000000000001" customHeight="1">
      <c r="A23" s="300"/>
      <c r="B23" s="300"/>
      <c r="C23" s="300"/>
      <c r="D23" s="300"/>
      <c r="E23" s="300"/>
      <c r="F23" s="300"/>
      <c r="G23" s="300"/>
      <c r="H23" s="300"/>
    </row>
    <row r="24" spans="1:8" ht="20.100000000000001" customHeight="1">
      <c r="A24" s="285" t="s">
        <v>219</v>
      </c>
      <c r="B24" s="285"/>
      <c r="C24" s="285"/>
      <c r="D24" s="285"/>
      <c r="E24" s="285"/>
      <c r="F24" s="285"/>
      <c r="G24" s="285"/>
      <c r="H24" s="285"/>
    </row>
    <row r="25" spans="1:8" ht="34.5" customHeight="1">
      <c r="A25" s="40">
        <v>1</v>
      </c>
      <c r="B25" s="270" t="s">
        <v>220</v>
      </c>
      <c r="C25" s="270"/>
      <c r="D25" s="270"/>
      <c r="E25" s="270"/>
      <c r="F25" s="270"/>
      <c r="G25" s="40" t="s">
        <v>221</v>
      </c>
      <c r="H25" s="43" t="s">
        <v>222</v>
      </c>
    </row>
    <row r="26" spans="1:8" ht="20.100000000000001" customHeight="1">
      <c r="A26" s="41" t="s">
        <v>202</v>
      </c>
      <c r="B26" s="264" t="s">
        <v>223</v>
      </c>
      <c r="C26" s="264"/>
      <c r="D26" s="264"/>
      <c r="E26" s="264"/>
      <c r="F26" s="264"/>
      <c r="G26" s="264"/>
      <c r="H26" s="44">
        <f>G20</f>
        <v>1113</v>
      </c>
    </row>
    <row r="27" spans="1:8" ht="20.100000000000001" customHeight="1">
      <c r="A27" s="41" t="s">
        <v>204</v>
      </c>
      <c r="B27" s="301" t="s">
        <v>224</v>
      </c>
      <c r="C27" s="301"/>
      <c r="D27" s="301"/>
      <c r="E27" s="301"/>
      <c r="F27" s="301"/>
      <c r="G27" s="45"/>
      <c r="H27" s="44"/>
    </row>
    <row r="28" spans="1:8" ht="20.100000000000001" customHeight="1">
      <c r="A28" s="41" t="s">
        <v>206</v>
      </c>
      <c r="B28" s="302" t="s">
        <v>225</v>
      </c>
      <c r="C28" s="302"/>
      <c r="D28" s="302"/>
      <c r="E28" s="302"/>
      <c r="F28" s="302"/>
      <c r="G28" s="46"/>
      <c r="H28" s="47"/>
    </row>
    <row r="29" spans="1:8" ht="20.100000000000001" customHeight="1">
      <c r="A29" s="41" t="s">
        <v>208</v>
      </c>
      <c r="B29" s="264" t="s">
        <v>226</v>
      </c>
      <c r="C29" s="264"/>
      <c r="D29" s="264"/>
      <c r="E29" s="264"/>
      <c r="F29" s="264"/>
      <c r="G29" s="41"/>
      <c r="H29" s="44"/>
    </row>
    <row r="30" spans="1:8" ht="20.100000000000001" customHeight="1">
      <c r="A30" s="41" t="s">
        <v>227</v>
      </c>
      <c r="B30" s="264" t="s">
        <v>228</v>
      </c>
      <c r="C30" s="264"/>
      <c r="D30" s="264"/>
      <c r="E30" s="264"/>
      <c r="F30" s="264"/>
      <c r="G30" s="48"/>
      <c r="H30" s="44"/>
    </row>
    <row r="31" spans="1:8" ht="20.100000000000001" customHeight="1">
      <c r="A31" s="42" t="s">
        <v>229</v>
      </c>
      <c r="B31" s="264" t="s">
        <v>230</v>
      </c>
      <c r="C31" s="264"/>
      <c r="D31" s="264"/>
      <c r="E31" s="264"/>
      <c r="F31" s="264"/>
      <c r="G31" s="48"/>
      <c r="H31" s="44"/>
    </row>
    <row r="32" spans="1:8" ht="20.100000000000001" customHeight="1">
      <c r="A32" s="297" t="s">
        <v>231</v>
      </c>
      <c r="B32" s="297"/>
      <c r="C32" s="297"/>
      <c r="D32" s="297"/>
      <c r="E32" s="297"/>
      <c r="F32" s="297"/>
      <c r="G32" s="297"/>
      <c r="H32" s="49">
        <f>SUM(H26:H31)</f>
        <v>1113</v>
      </c>
    </row>
    <row r="33" spans="1:8" ht="20.100000000000001" customHeight="1">
      <c r="A33" s="267"/>
      <c r="B33" s="267"/>
      <c r="C33" s="267"/>
      <c r="D33" s="267"/>
      <c r="E33" s="267"/>
      <c r="F33" s="267"/>
      <c r="G33" s="267"/>
      <c r="H33" s="267"/>
    </row>
    <row r="34" spans="1:8" ht="20.100000000000001" customHeight="1">
      <c r="A34" s="280" t="s">
        <v>232</v>
      </c>
      <c r="B34" s="280"/>
      <c r="C34" s="280"/>
      <c r="D34" s="280"/>
      <c r="E34" s="280"/>
      <c r="F34" s="280"/>
      <c r="G34" s="280"/>
      <c r="H34" s="280"/>
    </row>
    <row r="35" spans="1:8" ht="20.100000000000001" customHeight="1">
      <c r="A35" s="50" t="s">
        <v>233</v>
      </c>
      <c r="B35" s="299" t="s">
        <v>234</v>
      </c>
      <c r="C35" s="299"/>
      <c r="D35" s="299"/>
      <c r="E35" s="299"/>
      <c r="F35" s="299"/>
      <c r="G35" s="40" t="s">
        <v>235</v>
      </c>
      <c r="H35" s="51" t="s">
        <v>222</v>
      </c>
    </row>
    <row r="36" spans="1:8" ht="20.100000000000001" customHeight="1">
      <c r="A36" s="52" t="s">
        <v>202</v>
      </c>
      <c r="B36" s="264" t="s">
        <v>236</v>
      </c>
      <c r="C36" s="264"/>
      <c r="D36" s="264"/>
      <c r="E36" s="264"/>
      <c r="F36" s="264"/>
      <c r="G36" s="53">
        <v>8.3333333333333329E-2</v>
      </c>
      <c r="H36" s="44">
        <f>ROUND(($H$32*G36),2)</f>
        <v>92.75</v>
      </c>
    </row>
    <row r="37" spans="1:8" ht="20.100000000000001" customHeight="1">
      <c r="A37" s="52" t="s">
        <v>204</v>
      </c>
      <c r="B37" s="264" t="s">
        <v>237</v>
      </c>
      <c r="C37" s="264"/>
      <c r="D37" s="264"/>
      <c r="E37" s="264"/>
      <c r="F37" s="264"/>
      <c r="G37" s="53">
        <v>0.121</v>
      </c>
      <c r="H37" s="44">
        <f>ROUND(($H$32*G37),2)</f>
        <v>134.66999999999999</v>
      </c>
    </row>
    <row r="38" spans="1:8" ht="20.100000000000001" customHeight="1">
      <c r="A38" s="267" t="s">
        <v>231</v>
      </c>
      <c r="B38" s="267"/>
      <c r="C38" s="267"/>
      <c r="D38" s="267"/>
      <c r="E38" s="267"/>
      <c r="F38" s="267"/>
      <c r="G38" s="54">
        <f>SUM(G36:G37)</f>
        <v>0.20433333333333331</v>
      </c>
      <c r="H38" s="55">
        <f>ROUND((H36+H37),2)</f>
        <v>227.42</v>
      </c>
    </row>
    <row r="39" spans="1:8" ht="20.100000000000001" customHeight="1">
      <c r="A39" s="273"/>
      <c r="B39" s="274"/>
      <c r="C39" s="274"/>
      <c r="D39" s="274"/>
      <c r="E39" s="274"/>
      <c r="F39" s="274"/>
      <c r="G39" s="274"/>
      <c r="H39" s="275"/>
    </row>
    <row r="40" spans="1:8" ht="20.100000000000001" customHeight="1">
      <c r="A40" s="286" t="s">
        <v>238</v>
      </c>
      <c r="B40" s="286"/>
      <c r="C40" s="286"/>
      <c r="D40" s="286"/>
      <c r="E40" s="286"/>
      <c r="F40" s="286"/>
      <c r="G40" s="56" t="s">
        <v>239</v>
      </c>
      <c r="H40" s="57">
        <f>H32</f>
        <v>1113</v>
      </c>
    </row>
    <row r="41" spans="1:8" ht="20.100000000000001" customHeight="1">
      <c r="A41" s="286"/>
      <c r="B41" s="286"/>
      <c r="C41" s="286"/>
      <c r="D41" s="286"/>
      <c r="E41" s="286"/>
      <c r="F41" s="286"/>
      <c r="G41" s="56" t="s">
        <v>240</v>
      </c>
      <c r="H41" s="57">
        <f>H38</f>
        <v>227.42</v>
      </c>
    </row>
    <row r="42" spans="1:8" ht="20.100000000000001" customHeight="1">
      <c r="A42" s="286"/>
      <c r="B42" s="286"/>
      <c r="C42" s="286"/>
      <c r="D42" s="286"/>
      <c r="E42" s="286"/>
      <c r="F42" s="286"/>
      <c r="G42" s="56" t="s">
        <v>231</v>
      </c>
      <c r="H42" s="57">
        <f>ROUND((H40+H41),2)</f>
        <v>1340.42</v>
      </c>
    </row>
    <row r="43" spans="1:8" ht="20.100000000000001" customHeight="1">
      <c r="A43" s="273"/>
      <c r="B43" s="274"/>
      <c r="C43" s="274"/>
      <c r="D43" s="274"/>
      <c r="E43" s="274"/>
      <c r="F43" s="274"/>
      <c r="G43" s="274"/>
      <c r="H43" s="275"/>
    </row>
    <row r="44" spans="1:8" ht="34.5" customHeight="1">
      <c r="A44" s="297" t="s">
        <v>241</v>
      </c>
      <c r="B44" s="298"/>
      <c r="C44" s="298"/>
      <c r="D44" s="298"/>
      <c r="E44" s="298"/>
      <c r="F44" s="298"/>
      <c r="G44" s="298"/>
      <c r="H44" s="298"/>
    </row>
    <row r="45" spans="1:8" ht="20.100000000000001" customHeight="1">
      <c r="A45" s="50" t="s">
        <v>242</v>
      </c>
      <c r="B45" s="270" t="s">
        <v>243</v>
      </c>
      <c r="C45" s="270"/>
      <c r="D45" s="270"/>
      <c r="E45" s="270"/>
      <c r="F45" s="270"/>
      <c r="G45" s="40" t="s">
        <v>235</v>
      </c>
      <c r="H45" s="43" t="s">
        <v>222</v>
      </c>
    </row>
    <row r="46" spans="1:8" ht="20.100000000000001" customHeight="1">
      <c r="A46" s="52" t="s">
        <v>202</v>
      </c>
      <c r="B46" s="264" t="s">
        <v>244</v>
      </c>
      <c r="C46" s="264"/>
      <c r="D46" s="264"/>
      <c r="E46" s="264"/>
      <c r="F46" s="264"/>
      <c r="G46" s="45">
        <v>0.2</v>
      </c>
      <c r="H46" s="44">
        <f>ROUND(($H$42*G46),2)</f>
        <v>268.08</v>
      </c>
    </row>
    <row r="47" spans="1:8" ht="20.100000000000001" customHeight="1">
      <c r="A47" s="52" t="s">
        <v>204</v>
      </c>
      <c r="B47" s="264" t="s">
        <v>245</v>
      </c>
      <c r="C47" s="264"/>
      <c r="D47" s="264"/>
      <c r="E47" s="264"/>
      <c r="F47" s="264"/>
      <c r="G47" s="45">
        <v>2.5000000000000001E-2</v>
      </c>
      <c r="H47" s="44">
        <f t="shared" ref="H47:H53" si="0">ROUND(($H$42*G47),2)</f>
        <v>33.51</v>
      </c>
    </row>
    <row r="48" spans="1:8" ht="20.100000000000001" customHeight="1">
      <c r="A48" s="52" t="s">
        <v>206</v>
      </c>
      <c r="B48" s="264" t="s">
        <v>246</v>
      </c>
      <c r="C48" s="264"/>
      <c r="D48" s="264"/>
      <c r="E48" s="264"/>
      <c r="F48" s="264"/>
      <c r="G48" s="58">
        <v>1.78E-2</v>
      </c>
      <c r="H48" s="44">
        <f t="shared" si="0"/>
        <v>23.86</v>
      </c>
    </row>
    <row r="49" spans="1:8" ht="20.100000000000001" customHeight="1">
      <c r="A49" s="52" t="s">
        <v>208</v>
      </c>
      <c r="B49" s="264" t="s">
        <v>247</v>
      </c>
      <c r="C49" s="264"/>
      <c r="D49" s="264"/>
      <c r="E49" s="264"/>
      <c r="F49" s="264"/>
      <c r="G49" s="45">
        <v>1.4999999999999999E-2</v>
      </c>
      <c r="H49" s="44">
        <f t="shared" si="0"/>
        <v>20.11</v>
      </c>
    </row>
    <row r="50" spans="1:8" ht="20.100000000000001" customHeight="1">
      <c r="A50" s="52" t="s">
        <v>227</v>
      </c>
      <c r="B50" s="264" t="s">
        <v>248</v>
      </c>
      <c r="C50" s="264"/>
      <c r="D50" s="264"/>
      <c r="E50" s="264"/>
      <c r="F50" s="264"/>
      <c r="G50" s="45">
        <v>0.01</v>
      </c>
      <c r="H50" s="44">
        <f t="shared" si="0"/>
        <v>13.4</v>
      </c>
    </row>
    <row r="51" spans="1:8" ht="20.100000000000001" customHeight="1">
      <c r="A51" s="52" t="s">
        <v>229</v>
      </c>
      <c r="B51" s="264" t="s">
        <v>249</v>
      </c>
      <c r="C51" s="264"/>
      <c r="D51" s="264"/>
      <c r="E51" s="264"/>
      <c r="F51" s="264"/>
      <c r="G51" s="45">
        <v>6.0000000000000001E-3</v>
      </c>
      <c r="H51" s="44">
        <f t="shared" si="0"/>
        <v>8.0399999999999991</v>
      </c>
    </row>
    <row r="52" spans="1:8" ht="20.100000000000001" customHeight="1">
      <c r="A52" s="52" t="s">
        <v>250</v>
      </c>
      <c r="B52" s="264" t="s">
        <v>251</v>
      </c>
      <c r="C52" s="264"/>
      <c r="D52" s="264"/>
      <c r="E52" s="264"/>
      <c r="F52" s="264"/>
      <c r="G52" s="45">
        <v>2E-3</v>
      </c>
      <c r="H52" s="44">
        <f t="shared" si="0"/>
        <v>2.68</v>
      </c>
    </row>
    <row r="53" spans="1:8" ht="20.100000000000001" customHeight="1">
      <c r="A53" s="52" t="s">
        <v>252</v>
      </c>
      <c r="B53" s="264" t="s">
        <v>253</v>
      </c>
      <c r="C53" s="264"/>
      <c r="D53" s="264"/>
      <c r="E53" s="264"/>
      <c r="F53" s="264"/>
      <c r="G53" s="45">
        <v>0.08</v>
      </c>
      <c r="H53" s="44">
        <f t="shared" si="0"/>
        <v>107.23</v>
      </c>
    </row>
    <row r="54" spans="1:8" ht="20.100000000000001" customHeight="1">
      <c r="A54" s="296" t="s">
        <v>254</v>
      </c>
      <c r="B54" s="296"/>
      <c r="C54" s="296"/>
      <c r="D54" s="296"/>
      <c r="E54" s="296"/>
      <c r="F54" s="296"/>
      <c r="G54" s="58">
        <f>SUM(G46:G53)</f>
        <v>0.35580000000000006</v>
      </c>
      <c r="H54" s="55">
        <f>ROUND((SUM(H46:H53)),2)</f>
        <v>476.91</v>
      </c>
    </row>
    <row r="55" spans="1:8" ht="20.100000000000001" customHeight="1">
      <c r="A55" s="59"/>
      <c r="B55" s="60"/>
      <c r="C55" s="60"/>
      <c r="D55" s="60"/>
      <c r="E55" s="60"/>
      <c r="F55" s="60"/>
      <c r="G55" s="60"/>
      <c r="H55" s="61"/>
    </row>
    <row r="56" spans="1:8" ht="20.100000000000001" customHeight="1">
      <c r="A56" s="62"/>
      <c r="B56" s="63"/>
      <c r="C56" s="63"/>
      <c r="D56" s="63"/>
      <c r="E56" s="63"/>
      <c r="F56" s="63"/>
      <c r="G56" s="63"/>
      <c r="H56" s="64"/>
    </row>
    <row r="57" spans="1:8" ht="20.100000000000001" customHeight="1">
      <c r="A57" s="62"/>
      <c r="B57" s="63"/>
      <c r="C57" s="63"/>
      <c r="D57" s="63"/>
      <c r="E57" s="63"/>
      <c r="F57" s="63"/>
      <c r="G57" s="63"/>
      <c r="H57" s="64"/>
    </row>
    <row r="58" spans="1:8" ht="20.100000000000001" customHeight="1">
      <c r="A58" s="65"/>
      <c r="B58" s="66"/>
      <c r="C58" s="66"/>
      <c r="D58" s="66"/>
      <c r="E58" s="66"/>
      <c r="F58" s="66"/>
      <c r="G58" s="66"/>
      <c r="H58" s="67"/>
    </row>
    <row r="59" spans="1:8" ht="20.100000000000001" customHeight="1">
      <c r="A59" s="285" t="s">
        <v>255</v>
      </c>
      <c r="B59" s="280"/>
      <c r="C59" s="280"/>
      <c r="D59" s="280"/>
      <c r="E59" s="280"/>
      <c r="F59" s="280"/>
      <c r="G59" s="280"/>
      <c r="H59" s="280"/>
    </row>
    <row r="60" spans="1:8" ht="20.100000000000001" customHeight="1">
      <c r="A60" s="68" t="s">
        <v>256</v>
      </c>
      <c r="B60" s="290" t="s">
        <v>257</v>
      </c>
      <c r="C60" s="290"/>
      <c r="D60" s="290"/>
      <c r="E60" s="290"/>
      <c r="F60" s="290"/>
      <c r="G60" s="290"/>
      <c r="H60" s="69" t="s">
        <v>222</v>
      </c>
    </row>
    <row r="61" spans="1:8" ht="20.100000000000001" customHeight="1">
      <c r="A61" s="291" t="s">
        <v>202</v>
      </c>
      <c r="B61" s="272" t="s">
        <v>258</v>
      </c>
      <c r="C61" s="272"/>
      <c r="D61" s="272"/>
      <c r="E61" s="272"/>
      <c r="F61" s="272"/>
      <c r="G61" s="272"/>
      <c r="H61" s="70">
        <f>ROUND((H62-H64),2)</f>
        <v>100.42</v>
      </c>
    </row>
    <row r="62" spans="1:8" ht="45" customHeight="1">
      <c r="A62" s="292"/>
      <c r="B62" s="264" t="s">
        <v>259</v>
      </c>
      <c r="C62" s="264"/>
      <c r="D62" s="264"/>
      <c r="E62" s="264"/>
      <c r="F62" s="264"/>
      <c r="G62" s="71">
        <v>3.8</v>
      </c>
      <c r="H62" s="294">
        <f>ROUND((G62*G63),2)</f>
        <v>167.2</v>
      </c>
    </row>
    <row r="63" spans="1:8" ht="20.100000000000001" customHeight="1">
      <c r="A63" s="292"/>
      <c r="B63" s="264" t="s">
        <v>260</v>
      </c>
      <c r="C63" s="264"/>
      <c r="D63" s="264"/>
      <c r="E63" s="264"/>
      <c r="F63" s="264"/>
      <c r="G63" s="72">
        <v>44</v>
      </c>
      <c r="H63" s="295"/>
    </row>
    <row r="64" spans="1:8" ht="20.100000000000001" customHeight="1">
      <c r="A64" s="293"/>
      <c r="B64" s="264" t="s">
        <v>261</v>
      </c>
      <c r="C64" s="264"/>
      <c r="D64" s="264"/>
      <c r="E64" s="264"/>
      <c r="F64" s="264"/>
      <c r="G64" s="73">
        <v>0.06</v>
      </c>
      <c r="H64" s="74">
        <f>ROUND((H26*G64),2)</f>
        <v>66.78</v>
      </c>
    </row>
    <row r="65" spans="1:8" ht="20.100000000000001" customHeight="1">
      <c r="A65" s="52" t="s">
        <v>204</v>
      </c>
      <c r="B65" s="264" t="s">
        <v>262</v>
      </c>
      <c r="C65" s="264"/>
      <c r="D65" s="264"/>
      <c r="E65" s="264"/>
      <c r="F65" s="264"/>
      <c r="G65" s="41"/>
      <c r="H65" s="75">
        <v>277.2</v>
      </c>
    </row>
    <row r="66" spans="1:8" ht="20.100000000000001" customHeight="1">
      <c r="A66" s="52" t="s">
        <v>206</v>
      </c>
      <c r="B66" s="264" t="s">
        <v>318</v>
      </c>
      <c r="C66" s="264"/>
      <c r="D66" s="264"/>
      <c r="E66" s="264"/>
      <c r="F66" s="264"/>
      <c r="G66" s="48"/>
      <c r="H66" s="75">
        <v>15</v>
      </c>
    </row>
    <row r="67" spans="1:8" ht="20.100000000000001" customHeight="1">
      <c r="A67" s="52" t="s">
        <v>208</v>
      </c>
      <c r="B67" s="264" t="s">
        <v>413</v>
      </c>
      <c r="C67" s="264"/>
      <c r="D67" s="264"/>
      <c r="E67" s="264"/>
      <c r="F67" s="264"/>
      <c r="G67" s="48"/>
      <c r="H67" s="76">
        <v>10</v>
      </c>
    </row>
    <row r="68" spans="1:8" ht="20.100000000000001" customHeight="1">
      <c r="A68" s="223" t="s">
        <v>227</v>
      </c>
      <c r="B68" s="264" t="s">
        <v>412</v>
      </c>
      <c r="C68" s="264"/>
      <c r="D68" s="264"/>
      <c r="E68" s="264"/>
      <c r="F68" s="264"/>
      <c r="G68" s="48"/>
      <c r="H68" s="76">
        <v>85</v>
      </c>
    </row>
    <row r="69" spans="1:8" ht="20.100000000000001" customHeight="1">
      <c r="A69" s="239" t="s">
        <v>229</v>
      </c>
      <c r="B69" s="264" t="s">
        <v>414</v>
      </c>
      <c r="C69" s="264"/>
      <c r="D69" s="264"/>
      <c r="E69" s="264"/>
      <c r="F69" s="264"/>
      <c r="G69" s="48"/>
      <c r="H69" s="76">
        <v>10</v>
      </c>
    </row>
    <row r="70" spans="1:8" ht="20.100000000000001" customHeight="1">
      <c r="A70" s="52"/>
      <c r="B70" s="267" t="s">
        <v>254</v>
      </c>
      <c r="C70" s="267"/>
      <c r="D70" s="267"/>
      <c r="E70" s="267"/>
      <c r="F70" s="267"/>
      <c r="G70" s="267"/>
      <c r="H70" s="77">
        <f>ROUND((H61+H65+H66+H67+H68+H69),2)</f>
        <v>497.62</v>
      </c>
    </row>
    <row r="71" spans="1:8" ht="20.100000000000001" customHeight="1">
      <c r="A71" s="287"/>
      <c r="B71" s="288"/>
      <c r="C71" s="288"/>
      <c r="D71" s="288"/>
      <c r="E71" s="288"/>
      <c r="F71" s="288"/>
      <c r="G71" s="288"/>
      <c r="H71" s="289"/>
    </row>
    <row r="72" spans="1:8" ht="20.100000000000001" customHeight="1">
      <c r="A72" s="280" t="s">
        <v>263</v>
      </c>
      <c r="B72" s="280"/>
      <c r="C72" s="280"/>
      <c r="D72" s="280"/>
      <c r="E72" s="280"/>
      <c r="F72" s="280"/>
      <c r="G72" s="280"/>
      <c r="H72" s="280"/>
    </row>
    <row r="73" spans="1:8" ht="20.100000000000001" customHeight="1">
      <c r="A73" s="52">
        <v>2</v>
      </c>
      <c r="B73" s="264" t="s">
        <v>264</v>
      </c>
      <c r="C73" s="264"/>
      <c r="D73" s="264"/>
      <c r="E73" s="264"/>
      <c r="F73" s="264"/>
      <c r="G73" s="264"/>
      <c r="H73" s="78" t="s">
        <v>222</v>
      </c>
    </row>
    <row r="74" spans="1:8" ht="20.100000000000001" customHeight="1">
      <c r="A74" s="52" t="s">
        <v>233</v>
      </c>
      <c r="B74" s="264" t="s">
        <v>234</v>
      </c>
      <c r="C74" s="264"/>
      <c r="D74" s="264"/>
      <c r="E74" s="264"/>
      <c r="F74" s="264"/>
      <c r="G74" s="264"/>
      <c r="H74" s="79">
        <f>H38</f>
        <v>227.42</v>
      </c>
    </row>
    <row r="75" spans="1:8" ht="20.100000000000001" customHeight="1">
      <c r="A75" s="52" t="s">
        <v>242</v>
      </c>
      <c r="B75" s="264" t="s">
        <v>243</v>
      </c>
      <c r="C75" s="264"/>
      <c r="D75" s="264"/>
      <c r="E75" s="264"/>
      <c r="F75" s="264"/>
      <c r="G75" s="264"/>
      <c r="H75" s="79">
        <f>H54</f>
        <v>476.91</v>
      </c>
    </row>
    <row r="76" spans="1:8" ht="20.100000000000001" customHeight="1">
      <c r="A76" s="52" t="s">
        <v>256</v>
      </c>
      <c r="B76" s="264" t="s">
        <v>257</v>
      </c>
      <c r="C76" s="264"/>
      <c r="D76" s="264"/>
      <c r="E76" s="264"/>
      <c r="F76" s="264"/>
      <c r="G76" s="264"/>
      <c r="H76" s="79">
        <f>H70</f>
        <v>497.62</v>
      </c>
    </row>
    <row r="77" spans="1:8" ht="20.100000000000001" customHeight="1">
      <c r="A77" s="267" t="s">
        <v>231</v>
      </c>
      <c r="B77" s="267"/>
      <c r="C77" s="267"/>
      <c r="D77" s="267"/>
      <c r="E77" s="267"/>
      <c r="F77" s="267"/>
      <c r="G77" s="267"/>
      <c r="H77" s="77">
        <f>ROUND((SUM(H74:H76)),2)</f>
        <v>1201.95</v>
      </c>
    </row>
    <row r="78" spans="1:8" ht="20.100000000000001" customHeight="1">
      <c r="A78" s="267"/>
      <c r="B78" s="267"/>
      <c r="C78" s="267"/>
      <c r="D78" s="267"/>
      <c r="E78" s="267"/>
      <c r="F78" s="267"/>
      <c r="G78" s="267"/>
      <c r="H78" s="267"/>
    </row>
    <row r="79" spans="1:8" ht="20.100000000000001" customHeight="1">
      <c r="A79" s="280" t="s">
        <v>265</v>
      </c>
      <c r="B79" s="280"/>
      <c r="C79" s="280"/>
      <c r="D79" s="280"/>
      <c r="E79" s="280"/>
      <c r="F79" s="280"/>
      <c r="G79" s="280"/>
      <c r="H79" s="280"/>
    </row>
    <row r="80" spans="1:8" ht="20.100000000000001" customHeight="1">
      <c r="A80" s="40">
        <v>3</v>
      </c>
      <c r="B80" s="270" t="s">
        <v>266</v>
      </c>
      <c r="C80" s="270"/>
      <c r="D80" s="270"/>
      <c r="E80" s="270"/>
      <c r="F80" s="270"/>
      <c r="G80" s="40" t="s">
        <v>235</v>
      </c>
      <c r="H80" s="43" t="s">
        <v>222</v>
      </c>
    </row>
    <row r="81" spans="1:8" ht="20.100000000000001" customHeight="1">
      <c r="A81" s="52" t="s">
        <v>202</v>
      </c>
      <c r="B81" s="264" t="s">
        <v>267</v>
      </c>
      <c r="C81" s="264"/>
      <c r="D81" s="264"/>
      <c r="E81" s="264"/>
      <c r="F81" s="264"/>
      <c r="G81" s="80">
        <v>4.1999999999999997E-3</v>
      </c>
      <c r="H81" s="79">
        <f>ROUND(($H$32*G81),2)</f>
        <v>4.67</v>
      </c>
    </row>
    <row r="82" spans="1:8" ht="20.100000000000001" customHeight="1">
      <c r="A82" s="52" t="s">
        <v>204</v>
      </c>
      <c r="B82" s="272" t="s">
        <v>268</v>
      </c>
      <c r="C82" s="272"/>
      <c r="D82" s="272"/>
      <c r="E82" s="272"/>
      <c r="F82" s="272"/>
      <c r="G82" s="45">
        <v>2.9999999999999997E-4</v>
      </c>
      <c r="H82" s="79">
        <f t="shared" ref="H82:H86" si="1">ROUND(($H$32*G82),2)</f>
        <v>0.33</v>
      </c>
    </row>
    <row r="83" spans="1:8" ht="20.100000000000001" customHeight="1">
      <c r="A83" s="52" t="s">
        <v>206</v>
      </c>
      <c r="B83" s="264" t="s">
        <v>269</v>
      </c>
      <c r="C83" s="264"/>
      <c r="D83" s="264"/>
      <c r="E83" s="264"/>
      <c r="F83" s="264"/>
      <c r="G83" s="80">
        <v>0.02</v>
      </c>
      <c r="H83" s="79">
        <f t="shared" si="1"/>
        <v>22.26</v>
      </c>
    </row>
    <row r="84" spans="1:8" ht="20.100000000000001" customHeight="1">
      <c r="A84" s="52" t="s">
        <v>208</v>
      </c>
      <c r="B84" s="264" t="s">
        <v>270</v>
      </c>
      <c r="C84" s="264"/>
      <c r="D84" s="264"/>
      <c r="E84" s="264"/>
      <c r="F84" s="264"/>
      <c r="G84" s="80">
        <v>1.9400000000000001E-2</v>
      </c>
      <c r="H84" s="79">
        <f t="shared" si="1"/>
        <v>21.59</v>
      </c>
    </row>
    <row r="85" spans="1:8" ht="20.100000000000001" customHeight="1">
      <c r="A85" s="52" t="s">
        <v>227</v>
      </c>
      <c r="B85" s="272" t="s">
        <v>271</v>
      </c>
      <c r="C85" s="272"/>
      <c r="D85" s="272"/>
      <c r="E85" s="272"/>
      <c r="F85" s="272"/>
      <c r="G85" s="45">
        <v>7.7000000000000002E-3</v>
      </c>
      <c r="H85" s="79">
        <f t="shared" si="1"/>
        <v>8.57</v>
      </c>
    </row>
    <row r="86" spans="1:8" ht="20.100000000000001" customHeight="1">
      <c r="A86" s="52" t="s">
        <v>229</v>
      </c>
      <c r="B86" s="264" t="s">
        <v>272</v>
      </c>
      <c r="C86" s="264"/>
      <c r="D86" s="264"/>
      <c r="E86" s="264"/>
      <c r="F86" s="264"/>
      <c r="G86" s="80">
        <v>0.02</v>
      </c>
      <c r="H86" s="79">
        <f t="shared" si="1"/>
        <v>22.26</v>
      </c>
    </row>
    <row r="87" spans="1:8" ht="20.100000000000001" customHeight="1">
      <c r="A87" s="267" t="s">
        <v>231</v>
      </c>
      <c r="B87" s="267"/>
      <c r="C87" s="267"/>
      <c r="D87" s="267"/>
      <c r="E87" s="267"/>
      <c r="F87" s="267"/>
      <c r="G87" s="267"/>
      <c r="H87" s="77">
        <f>ROUND((SUM(H81:H86)),2)</f>
        <v>79.680000000000007</v>
      </c>
    </row>
    <row r="88" spans="1:8" ht="20.100000000000001" customHeight="1">
      <c r="A88" s="273"/>
      <c r="B88" s="274"/>
      <c r="C88" s="274"/>
      <c r="D88" s="274"/>
      <c r="E88" s="274"/>
      <c r="F88" s="274"/>
      <c r="G88" s="274"/>
      <c r="H88" s="275"/>
    </row>
    <row r="89" spans="1:8" ht="20.100000000000001" customHeight="1">
      <c r="A89" s="286" t="s">
        <v>273</v>
      </c>
      <c r="B89" s="286"/>
      <c r="C89" s="286"/>
      <c r="D89" s="286"/>
      <c r="E89" s="286"/>
      <c r="F89" s="286"/>
      <c r="G89" s="81" t="s">
        <v>239</v>
      </c>
      <c r="H89" s="57">
        <f>H32</f>
        <v>1113</v>
      </c>
    </row>
    <row r="90" spans="1:8" ht="20.100000000000001" customHeight="1">
      <c r="A90" s="286"/>
      <c r="B90" s="286"/>
      <c r="C90" s="286"/>
      <c r="D90" s="286"/>
      <c r="E90" s="286"/>
      <c r="F90" s="286"/>
      <c r="G90" s="81" t="s">
        <v>274</v>
      </c>
      <c r="H90" s="57">
        <f>H77</f>
        <v>1201.95</v>
      </c>
    </row>
    <row r="91" spans="1:8" ht="20.100000000000001" customHeight="1">
      <c r="A91" s="286"/>
      <c r="B91" s="286"/>
      <c r="C91" s="286"/>
      <c r="D91" s="286"/>
      <c r="E91" s="286"/>
      <c r="F91" s="286"/>
      <c r="G91" s="81" t="s">
        <v>275</v>
      </c>
      <c r="H91" s="57">
        <f>H87</f>
        <v>79.680000000000007</v>
      </c>
    </row>
    <row r="92" spans="1:8" ht="20.100000000000001" customHeight="1">
      <c r="A92" s="286"/>
      <c r="B92" s="286"/>
      <c r="C92" s="286"/>
      <c r="D92" s="286"/>
      <c r="E92" s="286"/>
      <c r="F92" s="286"/>
      <c r="G92" s="82" t="s">
        <v>231</v>
      </c>
      <c r="H92" s="83">
        <f>SUM(H89:H91)</f>
        <v>2394.6299999999997</v>
      </c>
    </row>
    <row r="93" spans="1:8" ht="20.100000000000001" customHeight="1">
      <c r="A93" s="273"/>
      <c r="B93" s="274"/>
      <c r="C93" s="274"/>
      <c r="D93" s="274"/>
      <c r="E93" s="274"/>
      <c r="F93" s="274"/>
      <c r="G93" s="274"/>
      <c r="H93" s="275"/>
    </row>
    <row r="94" spans="1:8" ht="20.100000000000001" customHeight="1">
      <c r="A94" s="285" t="s">
        <v>276</v>
      </c>
      <c r="B94" s="285"/>
      <c r="C94" s="285"/>
      <c r="D94" s="285"/>
      <c r="E94" s="285"/>
      <c r="F94" s="285"/>
      <c r="G94" s="285"/>
      <c r="H94" s="285"/>
    </row>
    <row r="95" spans="1:8" ht="20.100000000000001" customHeight="1">
      <c r="A95" s="84" t="s">
        <v>277</v>
      </c>
      <c r="B95" s="267" t="s">
        <v>278</v>
      </c>
      <c r="C95" s="267"/>
      <c r="D95" s="267"/>
      <c r="E95" s="267"/>
      <c r="F95" s="267"/>
      <c r="G95" s="40" t="s">
        <v>235</v>
      </c>
      <c r="H95" s="85" t="s">
        <v>222</v>
      </c>
    </row>
    <row r="96" spans="1:8" ht="20.100000000000001" customHeight="1">
      <c r="A96" s="84" t="s">
        <v>202</v>
      </c>
      <c r="B96" s="272" t="s">
        <v>279</v>
      </c>
      <c r="C96" s="272"/>
      <c r="D96" s="272"/>
      <c r="E96" s="272"/>
      <c r="F96" s="272"/>
      <c r="G96" s="45">
        <v>9.2999999999999992E-3</v>
      </c>
      <c r="H96" s="44">
        <f>ROUND(($H$92*G96),2)</f>
        <v>22.27</v>
      </c>
    </row>
    <row r="97" spans="1:8" ht="20.100000000000001" customHeight="1">
      <c r="A97" s="52" t="s">
        <v>204</v>
      </c>
      <c r="B97" s="272" t="s">
        <v>280</v>
      </c>
      <c r="C97" s="272"/>
      <c r="D97" s="272"/>
      <c r="E97" s="272"/>
      <c r="F97" s="272"/>
      <c r="G97" s="45">
        <v>2.8E-3</v>
      </c>
      <c r="H97" s="44">
        <f t="shared" ref="H97:H100" si="2">ROUND(($H$92*G97),2)</f>
        <v>6.7</v>
      </c>
    </row>
    <row r="98" spans="1:8" ht="20.100000000000001" customHeight="1">
      <c r="A98" s="52" t="s">
        <v>206</v>
      </c>
      <c r="B98" s="272" t="s">
        <v>281</v>
      </c>
      <c r="C98" s="272"/>
      <c r="D98" s="272"/>
      <c r="E98" s="272"/>
      <c r="F98" s="272"/>
      <c r="G98" s="86">
        <v>2.9999999999999997E-4</v>
      </c>
      <c r="H98" s="44">
        <f t="shared" si="2"/>
        <v>0.72</v>
      </c>
    </row>
    <row r="99" spans="1:8" ht="20.100000000000001" customHeight="1">
      <c r="A99" s="52" t="s">
        <v>208</v>
      </c>
      <c r="B99" s="272" t="s">
        <v>282</v>
      </c>
      <c r="C99" s="272"/>
      <c r="D99" s="272"/>
      <c r="E99" s="272"/>
      <c r="F99" s="272"/>
      <c r="G99" s="45">
        <v>2.9999999999999997E-4</v>
      </c>
      <c r="H99" s="44">
        <f t="shared" si="2"/>
        <v>0.72</v>
      </c>
    </row>
    <row r="100" spans="1:8" ht="20.100000000000001" customHeight="1">
      <c r="A100" s="52" t="s">
        <v>227</v>
      </c>
      <c r="B100" s="272" t="s">
        <v>283</v>
      </c>
      <c r="C100" s="272"/>
      <c r="D100" s="272"/>
      <c r="E100" s="272"/>
      <c r="F100" s="272"/>
      <c r="G100" s="45">
        <v>2.9999999999999997E-4</v>
      </c>
      <c r="H100" s="44">
        <f t="shared" si="2"/>
        <v>0.72</v>
      </c>
    </row>
    <row r="101" spans="1:8" ht="20.100000000000001" customHeight="1">
      <c r="A101" s="42" t="s">
        <v>229</v>
      </c>
      <c r="B101" s="272" t="s">
        <v>284</v>
      </c>
      <c r="C101" s="272"/>
      <c r="D101" s="272"/>
      <c r="E101" s="272"/>
      <c r="F101" s="272"/>
      <c r="G101" s="45"/>
      <c r="H101" s="44"/>
    </row>
    <row r="102" spans="1:8" ht="20.100000000000001" customHeight="1">
      <c r="A102" s="267" t="s">
        <v>254</v>
      </c>
      <c r="B102" s="267"/>
      <c r="C102" s="267"/>
      <c r="D102" s="267"/>
      <c r="E102" s="267"/>
      <c r="F102" s="267"/>
      <c r="G102" s="267"/>
      <c r="H102" s="55">
        <f>SUM(H96:H101)</f>
        <v>31.129999999999995</v>
      </c>
    </row>
    <row r="103" spans="1:8" ht="20.100000000000001" customHeight="1">
      <c r="A103" s="62"/>
      <c r="B103" s="63"/>
      <c r="C103" s="63"/>
      <c r="D103" s="63"/>
      <c r="E103" s="63"/>
      <c r="F103" s="63"/>
      <c r="G103" s="63"/>
      <c r="H103" s="87"/>
    </row>
    <row r="104" spans="1:8" ht="20.100000000000001" customHeight="1">
      <c r="A104" s="280" t="s">
        <v>285</v>
      </c>
      <c r="B104" s="280"/>
      <c r="C104" s="280"/>
      <c r="D104" s="280"/>
      <c r="E104" s="280"/>
      <c r="F104" s="280"/>
      <c r="G104" s="280"/>
      <c r="H104" s="280"/>
    </row>
    <row r="105" spans="1:8" ht="20.100000000000001" customHeight="1">
      <c r="A105" s="50">
        <v>4</v>
      </c>
      <c r="B105" s="270" t="s">
        <v>286</v>
      </c>
      <c r="C105" s="270"/>
      <c r="D105" s="270"/>
      <c r="E105" s="270"/>
      <c r="F105" s="270"/>
      <c r="G105" s="270"/>
      <c r="H105" s="51" t="s">
        <v>222</v>
      </c>
    </row>
    <row r="106" spans="1:8" ht="20.100000000000001" customHeight="1">
      <c r="A106" s="52" t="s">
        <v>277</v>
      </c>
      <c r="B106" s="264" t="s">
        <v>278</v>
      </c>
      <c r="C106" s="264"/>
      <c r="D106" s="264"/>
      <c r="E106" s="264"/>
      <c r="F106" s="264"/>
      <c r="G106" s="88"/>
      <c r="H106" s="44">
        <f>H102</f>
        <v>31.129999999999995</v>
      </c>
    </row>
    <row r="107" spans="1:8" ht="20.100000000000001" customHeight="1">
      <c r="A107" s="267" t="s">
        <v>231</v>
      </c>
      <c r="B107" s="267"/>
      <c r="C107" s="267"/>
      <c r="D107" s="267"/>
      <c r="E107" s="267"/>
      <c r="F107" s="267"/>
      <c r="G107" s="267"/>
      <c r="H107" s="55">
        <f>SUM(H106:H106)</f>
        <v>31.129999999999995</v>
      </c>
    </row>
    <row r="108" spans="1:8" ht="20.100000000000001" customHeight="1">
      <c r="A108" s="60"/>
      <c r="B108" s="60"/>
      <c r="C108" s="60"/>
      <c r="D108" s="60"/>
      <c r="E108" s="60"/>
      <c r="F108" s="60"/>
      <c r="G108" s="60"/>
      <c r="H108" s="60"/>
    </row>
    <row r="109" spans="1:8" ht="20.100000000000001" customHeight="1">
      <c r="A109" s="63"/>
      <c r="B109" s="63"/>
      <c r="C109" s="63"/>
      <c r="D109" s="63"/>
      <c r="E109" s="63"/>
      <c r="F109" s="63"/>
      <c r="G109" s="63"/>
      <c r="H109" s="63"/>
    </row>
    <row r="110" spans="1:8" ht="20.100000000000001" customHeight="1">
      <c r="A110" s="63"/>
      <c r="B110" s="63"/>
      <c r="C110" s="63"/>
      <c r="D110" s="63"/>
      <c r="E110" s="63"/>
      <c r="F110" s="63"/>
      <c r="G110" s="63"/>
      <c r="H110" s="63"/>
    </row>
    <row r="111" spans="1:8" ht="20.100000000000001" customHeight="1">
      <c r="A111" s="63"/>
      <c r="B111" s="63"/>
      <c r="C111" s="63"/>
      <c r="D111" s="63"/>
      <c r="E111" s="63"/>
      <c r="F111" s="63"/>
      <c r="G111" s="63"/>
      <c r="H111" s="63"/>
    </row>
    <row r="112" spans="1:8" ht="20.100000000000001" customHeight="1">
      <c r="A112" s="281" t="s">
        <v>287</v>
      </c>
      <c r="B112" s="282"/>
      <c r="C112" s="282"/>
      <c r="D112" s="282"/>
      <c r="E112" s="282"/>
      <c r="F112" s="282"/>
      <c r="G112" s="282"/>
      <c r="H112" s="283"/>
    </row>
    <row r="113" spans="1:8" ht="20.100000000000001" customHeight="1">
      <c r="A113" s="89">
        <v>5</v>
      </c>
      <c r="B113" s="284" t="s">
        <v>288</v>
      </c>
      <c r="C113" s="284"/>
      <c r="D113" s="284"/>
      <c r="E113" s="284"/>
      <c r="F113" s="284"/>
      <c r="G113" s="284"/>
      <c r="H113" s="90" t="s">
        <v>222</v>
      </c>
    </row>
    <row r="114" spans="1:8" ht="20.100000000000001" customHeight="1">
      <c r="A114" s="52" t="s">
        <v>202</v>
      </c>
      <c r="B114" s="264" t="s">
        <v>289</v>
      </c>
      <c r="C114" s="264"/>
      <c r="D114" s="264"/>
      <c r="E114" s="264"/>
      <c r="F114" s="264"/>
      <c r="G114" s="264"/>
      <c r="H114" s="44">
        <f>UNIFORME!D17</f>
        <v>71.833333333333329</v>
      </c>
    </row>
    <row r="115" spans="1:8" ht="20.100000000000001" customHeight="1">
      <c r="A115" s="52" t="s">
        <v>204</v>
      </c>
      <c r="B115" s="264" t="s">
        <v>290</v>
      </c>
      <c r="C115" s="264"/>
      <c r="D115" s="264"/>
      <c r="E115" s="264"/>
      <c r="F115" s="264"/>
      <c r="G115" s="264"/>
      <c r="H115" s="91">
        <f>Material!J42</f>
        <v>426.50400000000008</v>
      </c>
    </row>
    <row r="116" spans="1:8" ht="20.100000000000001" customHeight="1">
      <c r="A116" s="52" t="s">
        <v>206</v>
      </c>
      <c r="B116" s="272" t="s">
        <v>291</v>
      </c>
      <c r="C116" s="272"/>
      <c r="D116" s="272"/>
      <c r="E116" s="272"/>
      <c r="F116" s="272"/>
      <c r="G116" s="272"/>
      <c r="H116" s="91">
        <f>Planilha1!F29</f>
        <v>13.024408333333332</v>
      </c>
    </row>
    <row r="117" spans="1:8" ht="20.100000000000001" customHeight="1">
      <c r="A117" s="52" t="s">
        <v>208</v>
      </c>
      <c r="B117" s="264" t="s">
        <v>358</v>
      </c>
      <c r="C117" s="264"/>
      <c r="D117" s="264"/>
      <c r="E117" s="264"/>
      <c r="F117" s="264"/>
      <c r="G117" s="264"/>
      <c r="H117" s="91">
        <f>Equipamento!F15+Equipamento!F71</f>
        <v>34.143972222222224</v>
      </c>
    </row>
    <row r="118" spans="1:8" ht="20.100000000000001" customHeight="1">
      <c r="A118" s="267" t="s">
        <v>231</v>
      </c>
      <c r="B118" s="267"/>
      <c r="C118" s="267"/>
      <c r="D118" s="267"/>
      <c r="E118" s="267"/>
      <c r="F118" s="267"/>
      <c r="G118" s="267"/>
      <c r="H118" s="92">
        <f>ROUND(SUM(H114:H117),2)</f>
        <v>545.51</v>
      </c>
    </row>
    <row r="119" spans="1:8" ht="20.100000000000001" customHeight="1">
      <c r="A119" s="273"/>
      <c r="B119" s="274"/>
      <c r="C119" s="274"/>
      <c r="D119" s="274"/>
      <c r="E119" s="274"/>
      <c r="F119" s="274"/>
      <c r="G119" s="274"/>
      <c r="H119" s="275"/>
    </row>
    <row r="120" spans="1:8" ht="20.100000000000001" customHeight="1">
      <c r="A120" s="276" t="s">
        <v>293</v>
      </c>
      <c r="B120" s="276"/>
      <c r="C120" s="276"/>
      <c r="D120" s="276"/>
      <c r="E120" s="276"/>
      <c r="F120" s="276"/>
      <c r="G120" s="81" t="s">
        <v>239</v>
      </c>
      <c r="H120" s="93">
        <f>H32</f>
        <v>1113</v>
      </c>
    </row>
    <row r="121" spans="1:8" ht="20.100000000000001" customHeight="1">
      <c r="A121" s="276"/>
      <c r="B121" s="276"/>
      <c r="C121" s="276"/>
      <c r="D121" s="276"/>
      <c r="E121" s="276"/>
      <c r="F121" s="276"/>
      <c r="G121" s="81" t="s">
        <v>274</v>
      </c>
      <c r="H121" s="93">
        <f>H77</f>
        <v>1201.95</v>
      </c>
    </row>
    <row r="122" spans="1:8" ht="20.100000000000001" customHeight="1">
      <c r="A122" s="276"/>
      <c r="B122" s="276"/>
      <c r="C122" s="276"/>
      <c r="D122" s="276"/>
      <c r="E122" s="276"/>
      <c r="F122" s="276"/>
      <c r="G122" s="81" t="s">
        <v>275</v>
      </c>
      <c r="H122" s="93">
        <f>H87</f>
        <v>79.680000000000007</v>
      </c>
    </row>
    <row r="123" spans="1:8" ht="20.100000000000001" customHeight="1">
      <c r="A123" s="276"/>
      <c r="B123" s="276"/>
      <c r="C123" s="276"/>
      <c r="D123" s="276"/>
      <c r="E123" s="276"/>
      <c r="F123" s="276"/>
      <c r="G123" s="81" t="s">
        <v>294</v>
      </c>
      <c r="H123" s="93">
        <f>H107</f>
        <v>31.129999999999995</v>
      </c>
    </row>
    <row r="124" spans="1:8" ht="20.100000000000001" customHeight="1">
      <c r="A124" s="276"/>
      <c r="B124" s="276"/>
      <c r="C124" s="276"/>
      <c r="D124" s="276"/>
      <c r="E124" s="276"/>
      <c r="F124" s="276"/>
      <c r="G124" s="81" t="s">
        <v>295</v>
      </c>
      <c r="H124" s="83">
        <f>H118</f>
        <v>545.51</v>
      </c>
    </row>
    <row r="125" spans="1:8" ht="20.100000000000001" customHeight="1">
      <c r="A125" s="276"/>
      <c r="B125" s="276"/>
      <c r="C125" s="276"/>
      <c r="D125" s="276"/>
      <c r="E125" s="276"/>
      <c r="F125" s="276"/>
      <c r="G125" s="81" t="s">
        <v>231</v>
      </c>
      <c r="H125" s="83">
        <f>SUM(H120:H124)</f>
        <v>2971.2699999999995</v>
      </c>
    </row>
    <row r="126" spans="1:8" ht="20.100000000000001" customHeight="1">
      <c r="A126" s="277"/>
      <c r="B126" s="278"/>
      <c r="C126" s="278"/>
      <c r="D126" s="278"/>
      <c r="E126" s="278"/>
      <c r="F126" s="278"/>
      <c r="G126" s="278"/>
      <c r="H126" s="279"/>
    </row>
    <row r="127" spans="1:8" ht="20.100000000000001" customHeight="1">
      <c r="A127" s="280" t="s">
        <v>296</v>
      </c>
      <c r="B127" s="280"/>
      <c r="C127" s="280"/>
      <c r="D127" s="280"/>
      <c r="E127" s="280"/>
      <c r="F127" s="280"/>
      <c r="G127" s="280"/>
      <c r="H127" s="280"/>
    </row>
    <row r="128" spans="1:8" ht="32.25" customHeight="1">
      <c r="A128" s="50">
        <v>6</v>
      </c>
      <c r="B128" s="271" t="s">
        <v>297</v>
      </c>
      <c r="C128" s="271"/>
      <c r="D128" s="271"/>
      <c r="E128" s="271"/>
      <c r="F128" s="271"/>
      <c r="G128" s="40" t="s">
        <v>221</v>
      </c>
      <c r="H128" s="51" t="s">
        <v>222</v>
      </c>
    </row>
    <row r="129" spans="1:9" ht="20.100000000000001" customHeight="1">
      <c r="A129" s="52" t="s">
        <v>202</v>
      </c>
      <c r="B129" s="272" t="s">
        <v>298</v>
      </c>
      <c r="C129" s="272"/>
      <c r="D129" s="272"/>
      <c r="E129" s="272"/>
      <c r="F129" s="272"/>
      <c r="G129" s="45">
        <v>0.01</v>
      </c>
      <c r="H129" s="74">
        <f>SUM(G129*H145)</f>
        <v>29.712699999999995</v>
      </c>
    </row>
    <row r="130" spans="1:9" ht="20.100000000000001" customHeight="1">
      <c r="A130" s="52" t="s">
        <v>204</v>
      </c>
      <c r="B130" s="272" t="s">
        <v>299</v>
      </c>
      <c r="C130" s="272"/>
      <c r="D130" s="272"/>
      <c r="E130" s="272"/>
      <c r="F130" s="272"/>
      <c r="G130" s="45">
        <v>1.081E-2</v>
      </c>
      <c r="H130" s="74">
        <f>G130*(H145+H129)</f>
        <v>32.440622986999998</v>
      </c>
      <c r="I130" s="241">
        <f>Proposta!G38</f>
        <v>415259.55999999994</v>
      </c>
    </row>
    <row r="131" spans="1:9" ht="20.100000000000001" customHeight="1">
      <c r="A131" s="52" t="s">
        <v>206</v>
      </c>
      <c r="B131" s="272" t="s">
        <v>300</v>
      </c>
      <c r="C131" s="272"/>
      <c r="D131" s="272"/>
      <c r="E131" s="272"/>
      <c r="F131" s="272"/>
      <c r="G131" s="54">
        <f>SUM(G133+G134+G135)</f>
        <v>8.6499999999999994E-2</v>
      </c>
      <c r="H131" s="77">
        <f>SUM(H133:H135)</f>
        <v>287.23712910604866</v>
      </c>
    </row>
    <row r="132" spans="1:9" ht="20.100000000000001" customHeight="1">
      <c r="A132" s="50"/>
      <c r="B132" s="272" t="s">
        <v>301</v>
      </c>
      <c r="C132" s="272"/>
      <c r="D132" s="272"/>
      <c r="E132" s="272"/>
      <c r="F132" s="272"/>
      <c r="G132" s="45" t="s">
        <v>302</v>
      </c>
      <c r="H132" s="74" t="s">
        <v>302</v>
      </c>
    </row>
    <row r="133" spans="1:9" ht="20.100000000000001" customHeight="1">
      <c r="A133" s="50"/>
      <c r="B133" s="264" t="s">
        <v>303</v>
      </c>
      <c r="C133" s="264"/>
      <c r="D133" s="264"/>
      <c r="E133" s="264"/>
      <c r="F133" s="264"/>
      <c r="G133" s="80">
        <v>0.03</v>
      </c>
      <c r="H133" s="74">
        <f>SUM(G133*H147)</f>
        <v>99.61981356279145</v>
      </c>
    </row>
    <row r="134" spans="1:9" ht="20.100000000000001" customHeight="1">
      <c r="A134" s="50"/>
      <c r="B134" s="264" t="s">
        <v>304</v>
      </c>
      <c r="C134" s="264"/>
      <c r="D134" s="264"/>
      <c r="E134" s="264"/>
      <c r="F134" s="264"/>
      <c r="G134" s="80">
        <v>6.4999999999999997E-3</v>
      </c>
      <c r="H134" s="74">
        <f>SUM(G134*H147)</f>
        <v>21.584292938604811</v>
      </c>
    </row>
    <row r="135" spans="1:9" ht="20.100000000000001" customHeight="1">
      <c r="A135" s="50"/>
      <c r="B135" s="264" t="s">
        <v>305</v>
      </c>
      <c r="C135" s="264"/>
      <c r="D135" s="264"/>
      <c r="E135" s="264"/>
      <c r="F135" s="264"/>
      <c r="G135" s="80">
        <v>0.05</v>
      </c>
      <c r="H135" s="74">
        <f>SUM(G135*H147)</f>
        <v>166.03302260465242</v>
      </c>
    </row>
    <row r="136" spans="1:9" ht="20.100000000000001" customHeight="1">
      <c r="A136" s="267" t="s">
        <v>231</v>
      </c>
      <c r="B136" s="267"/>
      <c r="C136" s="267"/>
      <c r="D136" s="267"/>
      <c r="E136" s="267"/>
      <c r="F136" s="267"/>
      <c r="G136" s="50"/>
      <c r="H136" s="77">
        <f>SUM(H129+H130+H133+H134+H135)</f>
        <v>349.39045209304868</v>
      </c>
    </row>
    <row r="137" spans="1:9" ht="20.100000000000001" customHeight="1">
      <c r="A137" s="268"/>
      <c r="B137" s="268"/>
      <c r="C137" s="268"/>
      <c r="D137" s="268"/>
      <c r="E137" s="268"/>
      <c r="F137" s="268"/>
      <c r="G137" s="268"/>
      <c r="H137" s="268"/>
    </row>
    <row r="138" spans="1:9" ht="20.100000000000001" customHeight="1">
      <c r="A138" s="269" t="s">
        <v>306</v>
      </c>
      <c r="B138" s="269"/>
      <c r="C138" s="269"/>
      <c r="D138" s="269"/>
      <c r="E138" s="269"/>
      <c r="F138" s="269"/>
      <c r="G138" s="269"/>
      <c r="H138" s="269"/>
    </row>
    <row r="139" spans="1:9" ht="20.100000000000001" customHeight="1">
      <c r="A139" s="270" t="s">
        <v>307</v>
      </c>
      <c r="B139" s="270"/>
      <c r="C139" s="270"/>
      <c r="D139" s="270"/>
      <c r="E139" s="270"/>
      <c r="F139" s="270"/>
      <c r="G139" s="270"/>
      <c r="H139" s="43" t="s">
        <v>222</v>
      </c>
    </row>
    <row r="140" spans="1:9" ht="20.100000000000001" customHeight="1">
      <c r="A140" s="94" t="s">
        <v>202</v>
      </c>
      <c r="B140" s="264" t="s">
        <v>308</v>
      </c>
      <c r="C140" s="264"/>
      <c r="D140" s="264"/>
      <c r="E140" s="264"/>
      <c r="F140" s="264"/>
      <c r="G140" s="264"/>
      <c r="H140" s="70">
        <f>H32</f>
        <v>1113</v>
      </c>
    </row>
    <row r="141" spans="1:9" ht="20.100000000000001" customHeight="1">
      <c r="A141" s="94" t="s">
        <v>204</v>
      </c>
      <c r="B141" s="264" t="s">
        <v>264</v>
      </c>
      <c r="C141" s="264"/>
      <c r="D141" s="264"/>
      <c r="E141" s="264"/>
      <c r="F141" s="264"/>
      <c r="G141" s="264"/>
      <c r="H141" s="70">
        <f>H77</f>
        <v>1201.95</v>
      </c>
    </row>
    <row r="142" spans="1:9" ht="20.100000000000001" customHeight="1">
      <c r="A142" s="94" t="s">
        <v>206</v>
      </c>
      <c r="B142" s="264" t="s">
        <v>309</v>
      </c>
      <c r="C142" s="264"/>
      <c r="D142" s="264"/>
      <c r="E142" s="264"/>
      <c r="F142" s="264"/>
      <c r="G142" s="264"/>
      <c r="H142" s="70">
        <f>H87</f>
        <v>79.680000000000007</v>
      </c>
    </row>
    <row r="143" spans="1:9" ht="20.100000000000001" customHeight="1">
      <c r="A143" s="94" t="s">
        <v>208</v>
      </c>
      <c r="B143" s="264" t="s">
        <v>286</v>
      </c>
      <c r="C143" s="264"/>
      <c r="D143" s="264"/>
      <c r="E143" s="264"/>
      <c r="F143" s="264"/>
      <c r="G143" s="264"/>
      <c r="H143" s="70">
        <f>H107</f>
        <v>31.129999999999995</v>
      </c>
    </row>
    <row r="144" spans="1:9" ht="20.100000000000001" customHeight="1">
      <c r="A144" s="94" t="s">
        <v>227</v>
      </c>
      <c r="B144" s="264" t="s">
        <v>310</v>
      </c>
      <c r="C144" s="264"/>
      <c r="D144" s="264"/>
      <c r="E144" s="264"/>
      <c r="F144" s="264"/>
      <c r="G144" s="264"/>
      <c r="H144" s="70">
        <f>H118</f>
        <v>545.51</v>
      </c>
    </row>
    <row r="145" spans="1:9" ht="20.100000000000001" customHeight="1">
      <c r="A145" s="265" t="s">
        <v>311</v>
      </c>
      <c r="B145" s="265"/>
      <c r="C145" s="265"/>
      <c r="D145" s="265"/>
      <c r="E145" s="265"/>
      <c r="F145" s="265"/>
      <c r="G145" s="265"/>
      <c r="H145" s="95">
        <f>SUM(H140:H144)</f>
        <v>2971.2699999999995</v>
      </c>
    </row>
    <row r="146" spans="1:9" ht="20.100000000000001" customHeight="1">
      <c r="A146" s="94" t="s">
        <v>229</v>
      </c>
      <c r="B146" s="264" t="s">
        <v>312</v>
      </c>
      <c r="C146" s="264"/>
      <c r="D146" s="264"/>
      <c r="E146" s="264"/>
      <c r="F146" s="264"/>
      <c r="G146" s="264"/>
      <c r="H146" s="70">
        <f>H136</f>
        <v>349.39045209304868</v>
      </c>
    </row>
    <row r="147" spans="1:9" ht="20.100000000000001" customHeight="1">
      <c r="A147" s="265" t="s">
        <v>313</v>
      </c>
      <c r="B147" s="265"/>
      <c r="C147" s="265"/>
      <c r="D147" s="265"/>
      <c r="E147" s="265"/>
      <c r="F147" s="265"/>
      <c r="G147" s="265"/>
      <c r="H147" s="96">
        <f>SUM(H145+H129+H130)/(1-G131)</f>
        <v>3320.6604520930482</v>
      </c>
      <c r="I147" s="38">
        <v>3288.06</v>
      </c>
    </row>
    <row r="148" spans="1:9" ht="15.75" customHeight="1">
      <c r="A148" s="266"/>
      <c r="B148" s="266"/>
      <c r="C148" s="266"/>
      <c r="D148" s="266"/>
      <c r="E148" s="266"/>
      <c r="F148" s="266"/>
      <c r="G148" s="266"/>
      <c r="H148" s="266"/>
    </row>
  </sheetData>
  <mergeCells count="133">
    <mergeCell ref="B12:F12"/>
    <mergeCell ref="G12:H12"/>
    <mergeCell ref="B13:F13"/>
    <mergeCell ref="G13:H13"/>
    <mergeCell ref="A14:H14"/>
    <mergeCell ref="A15:H15"/>
    <mergeCell ref="A7:H7"/>
    <mergeCell ref="A9:H9"/>
    <mergeCell ref="B10:F10"/>
    <mergeCell ref="G10:H10"/>
    <mergeCell ref="B11:F11"/>
    <mergeCell ref="G11:H11"/>
    <mergeCell ref="B20:F20"/>
    <mergeCell ref="G20:H20"/>
    <mergeCell ref="B21:F21"/>
    <mergeCell ref="G21:H21"/>
    <mergeCell ref="B22:F22"/>
    <mergeCell ref="G22:H22"/>
    <mergeCell ref="A16:H16"/>
    <mergeCell ref="A17:H17"/>
    <mergeCell ref="B18:F18"/>
    <mergeCell ref="G18:H18"/>
    <mergeCell ref="B19:F19"/>
    <mergeCell ref="G19:H19"/>
    <mergeCell ref="B29:F29"/>
    <mergeCell ref="B30:F30"/>
    <mergeCell ref="B31:F31"/>
    <mergeCell ref="A32:G32"/>
    <mergeCell ref="A33:H33"/>
    <mergeCell ref="A34:H34"/>
    <mergeCell ref="A23:H23"/>
    <mergeCell ref="A24:H24"/>
    <mergeCell ref="B25:F25"/>
    <mergeCell ref="B26:G26"/>
    <mergeCell ref="B27:F27"/>
    <mergeCell ref="B28:F28"/>
    <mergeCell ref="A43:H43"/>
    <mergeCell ref="A44:H44"/>
    <mergeCell ref="B45:F45"/>
    <mergeCell ref="B46:F46"/>
    <mergeCell ref="B47:F47"/>
    <mergeCell ref="B48:F48"/>
    <mergeCell ref="B35:F35"/>
    <mergeCell ref="B36:F36"/>
    <mergeCell ref="B37:F37"/>
    <mergeCell ref="A38:F38"/>
    <mergeCell ref="A39:H39"/>
    <mergeCell ref="A40:F42"/>
    <mergeCell ref="A59:H59"/>
    <mergeCell ref="B60:G60"/>
    <mergeCell ref="A61:A64"/>
    <mergeCell ref="B61:G61"/>
    <mergeCell ref="B62:F62"/>
    <mergeCell ref="H62:H63"/>
    <mergeCell ref="B63:F63"/>
    <mergeCell ref="B64:F64"/>
    <mergeCell ref="B49:F49"/>
    <mergeCell ref="B50:F50"/>
    <mergeCell ref="B51:F51"/>
    <mergeCell ref="B52:F52"/>
    <mergeCell ref="B53:F53"/>
    <mergeCell ref="A54:F54"/>
    <mergeCell ref="B73:G73"/>
    <mergeCell ref="B74:G74"/>
    <mergeCell ref="B75:G75"/>
    <mergeCell ref="B76:G76"/>
    <mergeCell ref="A77:G77"/>
    <mergeCell ref="A78:H78"/>
    <mergeCell ref="B65:F65"/>
    <mergeCell ref="B66:F66"/>
    <mergeCell ref="B67:F67"/>
    <mergeCell ref="B70:G70"/>
    <mergeCell ref="A71:H71"/>
    <mergeCell ref="A72:H72"/>
    <mergeCell ref="B68:F68"/>
    <mergeCell ref="B69:F69"/>
    <mergeCell ref="B85:F85"/>
    <mergeCell ref="B86:F86"/>
    <mergeCell ref="A87:G87"/>
    <mergeCell ref="A88:H88"/>
    <mergeCell ref="A89:F92"/>
    <mergeCell ref="A93:H93"/>
    <mergeCell ref="A79:H79"/>
    <mergeCell ref="B80:F80"/>
    <mergeCell ref="B81:F81"/>
    <mergeCell ref="B82:F82"/>
    <mergeCell ref="B83:F83"/>
    <mergeCell ref="B84:F84"/>
    <mergeCell ref="B100:F100"/>
    <mergeCell ref="B101:F101"/>
    <mergeCell ref="A102:G102"/>
    <mergeCell ref="A104:H104"/>
    <mergeCell ref="B105:G105"/>
    <mergeCell ref="B106:F106"/>
    <mergeCell ref="A94:H94"/>
    <mergeCell ref="B95:F95"/>
    <mergeCell ref="B96:F96"/>
    <mergeCell ref="B97:F97"/>
    <mergeCell ref="B98:F98"/>
    <mergeCell ref="B99:F99"/>
    <mergeCell ref="B117:G117"/>
    <mergeCell ref="A118:G118"/>
    <mergeCell ref="A119:H119"/>
    <mergeCell ref="A120:F125"/>
    <mergeCell ref="A126:H126"/>
    <mergeCell ref="A127:H127"/>
    <mergeCell ref="A107:G107"/>
    <mergeCell ref="A112:H112"/>
    <mergeCell ref="B113:G113"/>
    <mergeCell ref="B114:G114"/>
    <mergeCell ref="B115:G115"/>
    <mergeCell ref="B116:G116"/>
    <mergeCell ref="B134:F134"/>
    <mergeCell ref="B135:F135"/>
    <mergeCell ref="A136:F136"/>
    <mergeCell ref="A137:H137"/>
    <mergeCell ref="A138:H138"/>
    <mergeCell ref="A139:G139"/>
    <mergeCell ref="B128:F128"/>
    <mergeCell ref="B129:F129"/>
    <mergeCell ref="B130:F130"/>
    <mergeCell ref="B131:F131"/>
    <mergeCell ref="B132:F132"/>
    <mergeCell ref="B133:F133"/>
    <mergeCell ref="B146:G146"/>
    <mergeCell ref="A147:G147"/>
    <mergeCell ref="A148:H148"/>
    <mergeCell ref="B140:G140"/>
    <mergeCell ref="B141:G141"/>
    <mergeCell ref="B142:G142"/>
    <mergeCell ref="B143:G143"/>
    <mergeCell ref="B144:G144"/>
    <mergeCell ref="A145:G145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  <headerFooter>
    <oddHeader>&amp;C&amp;G</oddHeader>
  </headerFooter>
  <rowBreaks count="2" manualBreakCount="2">
    <brk id="58" max="7" man="1"/>
    <brk id="119" max="7" man="1"/>
  </rowBreaks>
  <colBreaks count="1" manualBreakCount="1">
    <brk id="8" max="145" man="1"/>
  </colBreak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48"/>
  <sheetViews>
    <sheetView topLeftCell="B118" zoomScale="66" zoomScaleNormal="66" workbookViewId="0">
      <selection activeCell="G131" sqref="G131"/>
    </sheetView>
  </sheetViews>
  <sheetFormatPr defaultColWidth="14.33203125" defaultRowHeight="15"/>
  <cols>
    <col min="1" max="1" width="16" style="38" customWidth="1"/>
    <col min="2" max="2" width="16" style="38" bestFit="1" customWidth="1"/>
    <col min="3" max="3" width="16.33203125" style="38" customWidth="1"/>
    <col min="4" max="4" width="17.1640625" style="38" customWidth="1"/>
    <col min="5" max="5" width="14.5" style="38" bestFit="1" customWidth="1"/>
    <col min="6" max="6" width="31.33203125" style="38" customWidth="1"/>
    <col min="7" max="7" width="21.1640625" style="38" customWidth="1"/>
    <col min="8" max="8" width="27.83203125" style="97" customWidth="1"/>
    <col min="9" max="9" width="139.1640625" style="38" bestFit="1" customWidth="1"/>
    <col min="10" max="16384" width="14.33203125" style="38"/>
  </cols>
  <sheetData>
    <row r="1" spans="1:8">
      <c r="H1" s="39"/>
    </row>
    <row r="2" spans="1:8">
      <c r="H2" s="39"/>
    </row>
    <row r="3" spans="1:8">
      <c r="H3" s="39"/>
    </row>
    <row r="4" spans="1:8">
      <c r="H4" s="39"/>
    </row>
    <row r="5" spans="1:8">
      <c r="H5" s="39"/>
    </row>
    <row r="6" spans="1:8">
      <c r="H6" s="39"/>
    </row>
    <row r="7" spans="1:8" ht="19.5" customHeight="1">
      <c r="A7" s="309" t="s">
        <v>200</v>
      </c>
      <c r="B7" s="309"/>
      <c r="C7" s="309"/>
      <c r="D7" s="309"/>
      <c r="E7" s="309"/>
      <c r="F7" s="309"/>
      <c r="G7" s="309"/>
      <c r="H7" s="309"/>
    </row>
    <row r="8" spans="1:8">
      <c r="H8" s="39"/>
    </row>
    <row r="9" spans="1:8" ht="20.100000000000001" customHeight="1">
      <c r="A9" s="285" t="s">
        <v>201</v>
      </c>
      <c r="B9" s="285"/>
      <c r="C9" s="285"/>
      <c r="D9" s="285"/>
      <c r="E9" s="285"/>
      <c r="F9" s="285"/>
      <c r="G9" s="285"/>
      <c r="H9" s="285"/>
    </row>
    <row r="10" spans="1:8" ht="20.100000000000001" customHeight="1">
      <c r="A10" s="40" t="s">
        <v>202</v>
      </c>
      <c r="B10" s="270" t="s">
        <v>203</v>
      </c>
      <c r="C10" s="270"/>
      <c r="D10" s="270"/>
      <c r="E10" s="270"/>
      <c r="F10" s="270"/>
      <c r="G10" s="307"/>
      <c r="H10" s="307"/>
    </row>
    <row r="11" spans="1:8" ht="20.100000000000001" customHeight="1">
      <c r="A11" s="41" t="s">
        <v>204</v>
      </c>
      <c r="B11" s="264" t="s">
        <v>205</v>
      </c>
      <c r="C11" s="264"/>
      <c r="D11" s="264"/>
      <c r="E11" s="264"/>
      <c r="F11" s="264"/>
      <c r="G11" s="308" t="s">
        <v>314</v>
      </c>
      <c r="H11" s="308"/>
    </row>
    <row r="12" spans="1:8" ht="30" customHeight="1">
      <c r="A12" s="41" t="s">
        <v>206</v>
      </c>
      <c r="B12" s="264" t="s">
        <v>207</v>
      </c>
      <c r="C12" s="264"/>
      <c r="D12" s="264"/>
      <c r="E12" s="264"/>
      <c r="F12" s="264"/>
      <c r="G12" s="307" t="s">
        <v>315</v>
      </c>
      <c r="H12" s="307"/>
    </row>
    <row r="13" spans="1:8" ht="20.100000000000001" customHeight="1">
      <c r="A13" s="41" t="s">
        <v>208</v>
      </c>
      <c r="B13" s="264" t="s">
        <v>209</v>
      </c>
      <c r="C13" s="264"/>
      <c r="D13" s="264"/>
      <c r="E13" s="264"/>
      <c r="F13" s="264"/>
      <c r="G13" s="308">
        <v>12</v>
      </c>
      <c r="H13" s="308"/>
    </row>
    <row r="14" spans="1:8" ht="20.100000000000001" customHeight="1">
      <c r="A14" s="264" t="s">
        <v>210</v>
      </c>
      <c r="B14" s="264"/>
      <c r="C14" s="264"/>
      <c r="D14" s="264"/>
      <c r="E14" s="264"/>
      <c r="F14" s="264"/>
      <c r="G14" s="264"/>
      <c r="H14" s="264"/>
    </row>
    <row r="15" spans="1:8" ht="20.100000000000001" customHeight="1">
      <c r="A15" s="267"/>
      <c r="B15" s="267"/>
      <c r="C15" s="267"/>
      <c r="D15" s="267"/>
      <c r="E15" s="267"/>
      <c r="F15" s="267"/>
      <c r="G15" s="267"/>
      <c r="H15" s="267"/>
    </row>
    <row r="16" spans="1:8" ht="20.100000000000001" customHeight="1">
      <c r="A16" s="285" t="s">
        <v>211</v>
      </c>
      <c r="B16" s="285"/>
      <c r="C16" s="285"/>
      <c r="D16" s="285"/>
      <c r="E16" s="285"/>
      <c r="F16" s="285"/>
      <c r="G16" s="285"/>
      <c r="H16" s="285"/>
    </row>
    <row r="17" spans="1:8" ht="20.100000000000001" customHeight="1">
      <c r="A17" s="270" t="s">
        <v>212</v>
      </c>
      <c r="B17" s="270"/>
      <c r="C17" s="270"/>
      <c r="D17" s="270"/>
      <c r="E17" s="270"/>
      <c r="F17" s="270"/>
      <c r="G17" s="270"/>
      <c r="H17" s="270"/>
    </row>
    <row r="18" spans="1:8" ht="20.100000000000001" customHeight="1">
      <c r="A18" s="41">
        <v>1</v>
      </c>
      <c r="B18" s="264" t="s">
        <v>213</v>
      </c>
      <c r="C18" s="264"/>
      <c r="D18" s="264"/>
      <c r="E18" s="264"/>
      <c r="F18" s="264"/>
      <c r="G18" s="306" t="s">
        <v>316</v>
      </c>
      <c r="H18" s="306"/>
    </row>
    <row r="19" spans="1:8" ht="20.100000000000001" customHeight="1">
      <c r="A19" s="41">
        <v>2</v>
      </c>
      <c r="B19" s="264" t="s">
        <v>214</v>
      </c>
      <c r="C19" s="264"/>
      <c r="D19" s="264"/>
      <c r="E19" s="264"/>
      <c r="F19" s="264"/>
      <c r="G19" s="304"/>
      <c r="H19" s="304"/>
    </row>
    <row r="20" spans="1:8" ht="20.100000000000001" customHeight="1">
      <c r="A20" s="41">
        <v>3</v>
      </c>
      <c r="B20" s="264" t="s">
        <v>215</v>
      </c>
      <c r="C20" s="264"/>
      <c r="D20" s="264"/>
      <c r="E20" s="264"/>
      <c r="F20" s="264"/>
      <c r="G20" s="303">
        <v>1113</v>
      </c>
      <c r="H20" s="303"/>
    </row>
    <row r="21" spans="1:8" ht="20.100000000000001" customHeight="1">
      <c r="A21" s="41">
        <v>4</v>
      </c>
      <c r="B21" s="264" t="s">
        <v>216</v>
      </c>
      <c r="C21" s="264"/>
      <c r="D21" s="264"/>
      <c r="E21" s="264"/>
      <c r="F21" s="264"/>
      <c r="G21" s="304" t="s">
        <v>317</v>
      </c>
      <c r="H21" s="304"/>
    </row>
    <row r="22" spans="1:8" ht="20.100000000000001" customHeight="1">
      <c r="A22" s="42">
        <v>5</v>
      </c>
      <c r="B22" s="264" t="s">
        <v>218</v>
      </c>
      <c r="C22" s="264"/>
      <c r="D22" s="264"/>
      <c r="E22" s="264"/>
      <c r="F22" s="264"/>
      <c r="G22" s="305">
        <v>44197</v>
      </c>
      <c r="H22" s="305"/>
    </row>
    <row r="23" spans="1:8" ht="20.100000000000001" customHeight="1">
      <c r="A23" s="300"/>
      <c r="B23" s="300"/>
      <c r="C23" s="300"/>
      <c r="D23" s="300"/>
      <c r="E23" s="300"/>
      <c r="F23" s="300"/>
      <c r="G23" s="300"/>
      <c r="H23" s="300"/>
    </row>
    <row r="24" spans="1:8" ht="20.100000000000001" customHeight="1">
      <c r="A24" s="285" t="s">
        <v>219</v>
      </c>
      <c r="B24" s="285"/>
      <c r="C24" s="285"/>
      <c r="D24" s="285"/>
      <c r="E24" s="285"/>
      <c r="F24" s="285"/>
      <c r="G24" s="285"/>
      <c r="H24" s="285"/>
    </row>
    <row r="25" spans="1:8" ht="34.5" customHeight="1">
      <c r="A25" s="40">
        <v>1</v>
      </c>
      <c r="B25" s="270" t="s">
        <v>220</v>
      </c>
      <c r="C25" s="270"/>
      <c r="D25" s="270"/>
      <c r="E25" s="270"/>
      <c r="F25" s="270"/>
      <c r="G25" s="40" t="s">
        <v>221</v>
      </c>
      <c r="H25" s="43" t="s">
        <v>222</v>
      </c>
    </row>
    <row r="26" spans="1:8" ht="20.100000000000001" customHeight="1">
      <c r="A26" s="41" t="s">
        <v>202</v>
      </c>
      <c r="B26" s="264" t="s">
        <v>223</v>
      </c>
      <c r="C26" s="264"/>
      <c r="D26" s="264"/>
      <c r="E26" s="264"/>
      <c r="F26" s="264"/>
      <c r="G26" s="264"/>
      <c r="H26" s="44">
        <f>G20</f>
        <v>1113</v>
      </c>
    </row>
    <row r="27" spans="1:8" ht="20.100000000000001" customHeight="1">
      <c r="A27" s="41" t="s">
        <v>204</v>
      </c>
      <c r="B27" s="301" t="s">
        <v>224</v>
      </c>
      <c r="C27" s="301"/>
      <c r="D27" s="301"/>
      <c r="E27" s="301"/>
      <c r="F27" s="301"/>
      <c r="G27" s="45"/>
      <c r="H27" s="44"/>
    </row>
    <row r="28" spans="1:8" ht="20.100000000000001" customHeight="1">
      <c r="A28" s="41" t="s">
        <v>206</v>
      </c>
      <c r="B28" s="302" t="s">
        <v>225</v>
      </c>
      <c r="C28" s="302"/>
      <c r="D28" s="302"/>
      <c r="E28" s="302"/>
      <c r="F28" s="302"/>
      <c r="G28" s="46"/>
      <c r="H28" s="47"/>
    </row>
    <row r="29" spans="1:8" ht="20.100000000000001" customHeight="1">
      <c r="A29" s="41" t="s">
        <v>208</v>
      </c>
      <c r="B29" s="264" t="s">
        <v>226</v>
      </c>
      <c r="C29" s="264"/>
      <c r="D29" s="264"/>
      <c r="E29" s="264"/>
      <c r="F29" s="264"/>
      <c r="G29" s="41"/>
      <c r="H29" s="44"/>
    </row>
    <row r="30" spans="1:8" ht="20.100000000000001" customHeight="1">
      <c r="A30" s="41" t="s">
        <v>227</v>
      </c>
      <c r="B30" s="264" t="s">
        <v>228</v>
      </c>
      <c r="C30" s="264"/>
      <c r="D30" s="264"/>
      <c r="E30" s="264"/>
      <c r="F30" s="264"/>
      <c r="G30" s="48"/>
      <c r="H30" s="44"/>
    </row>
    <row r="31" spans="1:8" ht="20.100000000000001" customHeight="1">
      <c r="A31" s="42" t="s">
        <v>229</v>
      </c>
      <c r="B31" s="264" t="s">
        <v>230</v>
      </c>
      <c r="C31" s="264"/>
      <c r="D31" s="264"/>
      <c r="E31" s="264"/>
      <c r="F31" s="264"/>
      <c r="G31" s="48"/>
      <c r="H31" s="44"/>
    </row>
    <row r="32" spans="1:8" ht="20.100000000000001" customHeight="1">
      <c r="A32" s="297" t="s">
        <v>231</v>
      </c>
      <c r="B32" s="297"/>
      <c r="C32" s="297"/>
      <c r="D32" s="297"/>
      <c r="E32" s="297"/>
      <c r="F32" s="297"/>
      <c r="G32" s="297"/>
      <c r="H32" s="49">
        <f>SUM(H26:H31)</f>
        <v>1113</v>
      </c>
    </row>
    <row r="33" spans="1:8" ht="20.100000000000001" customHeight="1">
      <c r="A33" s="267"/>
      <c r="B33" s="267"/>
      <c r="C33" s="267"/>
      <c r="D33" s="267"/>
      <c r="E33" s="267"/>
      <c r="F33" s="267"/>
      <c r="G33" s="267"/>
      <c r="H33" s="267"/>
    </row>
    <row r="34" spans="1:8" ht="20.100000000000001" customHeight="1">
      <c r="A34" s="280" t="s">
        <v>232</v>
      </c>
      <c r="B34" s="280"/>
      <c r="C34" s="280"/>
      <c r="D34" s="280"/>
      <c r="E34" s="280"/>
      <c r="F34" s="280"/>
      <c r="G34" s="280"/>
      <c r="H34" s="280"/>
    </row>
    <row r="35" spans="1:8" ht="20.100000000000001" customHeight="1">
      <c r="A35" s="50" t="s">
        <v>233</v>
      </c>
      <c r="B35" s="299" t="s">
        <v>234</v>
      </c>
      <c r="C35" s="299"/>
      <c r="D35" s="299"/>
      <c r="E35" s="299"/>
      <c r="F35" s="299"/>
      <c r="G35" s="40" t="s">
        <v>235</v>
      </c>
      <c r="H35" s="51" t="s">
        <v>222</v>
      </c>
    </row>
    <row r="36" spans="1:8" ht="20.100000000000001" customHeight="1">
      <c r="A36" s="52" t="s">
        <v>202</v>
      </c>
      <c r="B36" s="264" t="s">
        <v>236</v>
      </c>
      <c r="C36" s="264"/>
      <c r="D36" s="264"/>
      <c r="E36" s="264"/>
      <c r="F36" s="264"/>
      <c r="G36" s="53">
        <v>8.3333333333333329E-2</v>
      </c>
      <c r="H36" s="44">
        <f>ROUND(($H$32*G36),2)</f>
        <v>92.75</v>
      </c>
    </row>
    <row r="37" spans="1:8" ht="20.100000000000001" customHeight="1">
      <c r="A37" s="52" t="s">
        <v>204</v>
      </c>
      <c r="B37" s="264" t="s">
        <v>237</v>
      </c>
      <c r="C37" s="264"/>
      <c r="D37" s="264"/>
      <c r="E37" s="264"/>
      <c r="F37" s="264"/>
      <c r="G37" s="53">
        <v>0.121</v>
      </c>
      <c r="H37" s="44">
        <f>ROUND(($H$32*G37),2)</f>
        <v>134.66999999999999</v>
      </c>
    </row>
    <row r="38" spans="1:8" ht="20.100000000000001" customHeight="1">
      <c r="A38" s="267" t="s">
        <v>231</v>
      </c>
      <c r="B38" s="267"/>
      <c r="C38" s="267"/>
      <c r="D38" s="267"/>
      <c r="E38" s="267"/>
      <c r="F38" s="267"/>
      <c r="G38" s="54">
        <f>SUM(G36:G37)</f>
        <v>0.20433333333333331</v>
      </c>
      <c r="H38" s="55">
        <f>ROUND((H36+H37),2)</f>
        <v>227.42</v>
      </c>
    </row>
    <row r="39" spans="1:8" ht="20.100000000000001" customHeight="1">
      <c r="A39" s="273"/>
      <c r="B39" s="274"/>
      <c r="C39" s="274"/>
      <c r="D39" s="274"/>
      <c r="E39" s="274"/>
      <c r="F39" s="274"/>
      <c r="G39" s="274"/>
      <c r="H39" s="275"/>
    </row>
    <row r="40" spans="1:8" ht="20.100000000000001" customHeight="1">
      <c r="A40" s="286" t="s">
        <v>238</v>
      </c>
      <c r="B40" s="286"/>
      <c r="C40" s="286"/>
      <c r="D40" s="286"/>
      <c r="E40" s="286"/>
      <c r="F40" s="286"/>
      <c r="G40" s="56" t="s">
        <v>239</v>
      </c>
      <c r="H40" s="57">
        <f>H32</f>
        <v>1113</v>
      </c>
    </row>
    <row r="41" spans="1:8" ht="20.100000000000001" customHeight="1">
      <c r="A41" s="286"/>
      <c r="B41" s="286"/>
      <c r="C41" s="286"/>
      <c r="D41" s="286"/>
      <c r="E41" s="286"/>
      <c r="F41" s="286"/>
      <c r="G41" s="56" t="s">
        <v>240</v>
      </c>
      <c r="H41" s="57">
        <f>H38</f>
        <v>227.42</v>
      </c>
    </row>
    <row r="42" spans="1:8" ht="20.100000000000001" customHeight="1">
      <c r="A42" s="286"/>
      <c r="B42" s="286"/>
      <c r="C42" s="286"/>
      <c r="D42" s="286"/>
      <c r="E42" s="286"/>
      <c r="F42" s="286"/>
      <c r="G42" s="56" t="s">
        <v>231</v>
      </c>
      <c r="H42" s="57">
        <f>ROUND((H40+H41),2)</f>
        <v>1340.42</v>
      </c>
    </row>
    <row r="43" spans="1:8" ht="20.100000000000001" customHeight="1">
      <c r="A43" s="273"/>
      <c r="B43" s="274"/>
      <c r="C43" s="274"/>
      <c r="D43" s="274"/>
      <c r="E43" s="274"/>
      <c r="F43" s="274"/>
      <c r="G43" s="274"/>
      <c r="H43" s="275"/>
    </row>
    <row r="44" spans="1:8" ht="34.5" customHeight="1">
      <c r="A44" s="297" t="s">
        <v>241</v>
      </c>
      <c r="B44" s="298"/>
      <c r="C44" s="298"/>
      <c r="D44" s="298"/>
      <c r="E44" s="298"/>
      <c r="F44" s="298"/>
      <c r="G44" s="298"/>
      <c r="H44" s="298"/>
    </row>
    <row r="45" spans="1:8" ht="20.100000000000001" customHeight="1">
      <c r="A45" s="50" t="s">
        <v>242</v>
      </c>
      <c r="B45" s="270" t="s">
        <v>243</v>
      </c>
      <c r="C45" s="270"/>
      <c r="D45" s="270"/>
      <c r="E45" s="270"/>
      <c r="F45" s="270"/>
      <c r="G45" s="40" t="s">
        <v>235</v>
      </c>
      <c r="H45" s="43" t="s">
        <v>222</v>
      </c>
    </row>
    <row r="46" spans="1:8" ht="20.100000000000001" customHeight="1">
      <c r="A46" s="52" t="s">
        <v>202</v>
      </c>
      <c r="B46" s="264" t="s">
        <v>244</v>
      </c>
      <c r="C46" s="264"/>
      <c r="D46" s="264"/>
      <c r="E46" s="264"/>
      <c r="F46" s="264"/>
      <c r="G46" s="45">
        <v>0.2</v>
      </c>
      <c r="H46" s="44">
        <f>ROUND(($H$42*G46),2)</f>
        <v>268.08</v>
      </c>
    </row>
    <row r="47" spans="1:8" ht="20.100000000000001" customHeight="1">
      <c r="A47" s="52" t="s">
        <v>204</v>
      </c>
      <c r="B47" s="264" t="s">
        <v>245</v>
      </c>
      <c r="C47" s="264"/>
      <c r="D47" s="264"/>
      <c r="E47" s="264"/>
      <c r="F47" s="264"/>
      <c r="G47" s="45">
        <v>2.5000000000000001E-2</v>
      </c>
      <c r="H47" s="44">
        <f t="shared" ref="H47:H53" si="0">ROUND(($H$42*G47),2)</f>
        <v>33.51</v>
      </c>
    </row>
    <row r="48" spans="1:8" ht="20.100000000000001" customHeight="1">
      <c r="A48" s="52" t="s">
        <v>206</v>
      </c>
      <c r="B48" s="264" t="s">
        <v>246</v>
      </c>
      <c r="C48" s="264"/>
      <c r="D48" s="264"/>
      <c r="E48" s="264"/>
      <c r="F48" s="264"/>
      <c r="G48" s="58">
        <v>1.78E-2</v>
      </c>
      <c r="H48" s="44">
        <f t="shared" si="0"/>
        <v>23.86</v>
      </c>
    </row>
    <row r="49" spans="1:8" ht="20.100000000000001" customHeight="1">
      <c r="A49" s="52" t="s">
        <v>208</v>
      </c>
      <c r="B49" s="264" t="s">
        <v>247</v>
      </c>
      <c r="C49" s="264"/>
      <c r="D49" s="264"/>
      <c r="E49" s="264"/>
      <c r="F49" s="264"/>
      <c r="G49" s="45">
        <v>1.4999999999999999E-2</v>
      </c>
      <c r="H49" s="44">
        <f t="shared" si="0"/>
        <v>20.11</v>
      </c>
    </row>
    <row r="50" spans="1:8" ht="20.100000000000001" customHeight="1">
      <c r="A50" s="52" t="s">
        <v>227</v>
      </c>
      <c r="B50" s="264" t="s">
        <v>248</v>
      </c>
      <c r="C50" s="264"/>
      <c r="D50" s="264"/>
      <c r="E50" s="264"/>
      <c r="F50" s="264"/>
      <c r="G50" s="45">
        <v>0.01</v>
      </c>
      <c r="H50" s="44">
        <f t="shared" si="0"/>
        <v>13.4</v>
      </c>
    </row>
    <row r="51" spans="1:8" ht="20.100000000000001" customHeight="1">
      <c r="A51" s="52" t="s">
        <v>229</v>
      </c>
      <c r="B51" s="264" t="s">
        <v>249</v>
      </c>
      <c r="C51" s="264"/>
      <c r="D51" s="264"/>
      <c r="E51" s="264"/>
      <c r="F51" s="264"/>
      <c r="G51" s="45">
        <v>6.0000000000000001E-3</v>
      </c>
      <c r="H51" s="44">
        <f t="shared" si="0"/>
        <v>8.0399999999999991</v>
      </c>
    </row>
    <row r="52" spans="1:8" ht="20.100000000000001" customHeight="1">
      <c r="A52" s="52" t="s">
        <v>250</v>
      </c>
      <c r="B52" s="264" t="s">
        <v>251</v>
      </c>
      <c r="C52" s="264"/>
      <c r="D52" s="264"/>
      <c r="E52" s="264"/>
      <c r="F52" s="264"/>
      <c r="G52" s="45">
        <v>2E-3</v>
      </c>
      <c r="H52" s="44">
        <f t="shared" si="0"/>
        <v>2.68</v>
      </c>
    </row>
    <row r="53" spans="1:8" ht="20.100000000000001" customHeight="1">
      <c r="A53" s="52" t="s">
        <v>252</v>
      </c>
      <c r="B53" s="264" t="s">
        <v>253</v>
      </c>
      <c r="C53" s="264"/>
      <c r="D53" s="264"/>
      <c r="E53" s="264"/>
      <c r="F53" s="264"/>
      <c r="G53" s="45">
        <v>0.08</v>
      </c>
      <c r="H53" s="44">
        <f t="shared" si="0"/>
        <v>107.23</v>
      </c>
    </row>
    <row r="54" spans="1:8" ht="20.100000000000001" customHeight="1">
      <c r="A54" s="296" t="s">
        <v>254</v>
      </c>
      <c r="B54" s="296"/>
      <c r="C54" s="296"/>
      <c r="D54" s="296"/>
      <c r="E54" s="296"/>
      <c r="F54" s="296"/>
      <c r="G54" s="58">
        <f>SUM(G46:G53)</f>
        <v>0.35580000000000006</v>
      </c>
      <c r="H54" s="55">
        <f>ROUND((SUM(H46:H53)),2)</f>
        <v>476.91</v>
      </c>
    </row>
    <row r="55" spans="1:8" ht="20.100000000000001" customHeight="1">
      <c r="A55" s="59"/>
      <c r="B55" s="60"/>
      <c r="C55" s="60"/>
      <c r="D55" s="60"/>
      <c r="E55" s="60"/>
      <c r="F55" s="60"/>
      <c r="G55" s="60"/>
      <c r="H55" s="61"/>
    </row>
    <row r="56" spans="1:8" ht="20.100000000000001" customHeight="1">
      <c r="A56" s="62"/>
      <c r="B56" s="63"/>
      <c r="C56" s="63"/>
      <c r="D56" s="63"/>
      <c r="E56" s="63"/>
      <c r="F56" s="63"/>
      <c r="G56" s="63"/>
      <c r="H56" s="64"/>
    </row>
    <row r="57" spans="1:8" ht="20.100000000000001" customHeight="1">
      <c r="A57" s="62"/>
      <c r="B57" s="63"/>
      <c r="C57" s="63"/>
      <c r="D57" s="63"/>
      <c r="E57" s="63"/>
      <c r="F57" s="63"/>
      <c r="G57" s="63"/>
      <c r="H57" s="64"/>
    </row>
    <row r="58" spans="1:8" ht="20.100000000000001" customHeight="1">
      <c r="A58" s="65"/>
      <c r="B58" s="66"/>
      <c r="C58" s="66"/>
      <c r="D58" s="66"/>
      <c r="E58" s="66"/>
      <c r="F58" s="66"/>
      <c r="G58" s="66"/>
      <c r="H58" s="67"/>
    </row>
    <row r="59" spans="1:8" ht="20.100000000000001" customHeight="1">
      <c r="A59" s="285" t="s">
        <v>255</v>
      </c>
      <c r="B59" s="280"/>
      <c r="C59" s="280"/>
      <c r="D59" s="280"/>
      <c r="E59" s="280"/>
      <c r="F59" s="280"/>
      <c r="G59" s="280"/>
      <c r="H59" s="280"/>
    </row>
    <row r="60" spans="1:8" ht="20.100000000000001" customHeight="1">
      <c r="A60" s="68" t="s">
        <v>256</v>
      </c>
      <c r="B60" s="290" t="s">
        <v>257</v>
      </c>
      <c r="C60" s="290"/>
      <c r="D60" s="290"/>
      <c r="E60" s="290"/>
      <c r="F60" s="290"/>
      <c r="G60" s="290"/>
      <c r="H60" s="69" t="s">
        <v>222</v>
      </c>
    </row>
    <row r="61" spans="1:8" ht="20.100000000000001" customHeight="1">
      <c r="A61" s="291" t="s">
        <v>202</v>
      </c>
      <c r="B61" s="272" t="s">
        <v>258</v>
      </c>
      <c r="C61" s="272"/>
      <c r="D61" s="272"/>
      <c r="E61" s="272"/>
      <c r="F61" s="272"/>
      <c r="G61" s="272"/>
      <c r="H61" s="70">
        <f>ROUND((H62-H64),2)</f>
        <v>100.42</v>
      </c>
    </row>
    <row r="62" spans="1:8" ht="45" customHeight="1">
      <c r="A62" s="292"/>
      <c r="B62" s="264" t="s">
        <v>259</v>
      </c>
      <c r="C62" s="264"/>
      <c r="D62" s="264"/>
      <c r="E62" s="264"/>
      <c r="F62" s="264"/>
      <c r="G62" s="71">
        <v>3.8</v>
      </c>
      <c r="H62" s="294">
        <f>ROUND((G62*G63),2)</f>
        <v>167.2</v>
      </c>
    </row>
    <row r="63" spans="1:8" ht="20.100000000000001" customHeight="1">
      <c r="A63" s="292"/>
      <c r="B63" s="264" t="s">
        <v>260</v>
      </c>
      <c r="C63" s="264"/>
      <c r="D63" s="264"/>
      <c r="E63" s="264"/>
      <c r="F63" s="264"/>
      <c r="G63" s="72">
        <v>44</v>
      </c>
      <c r="H63" s="295"/>
    </row>
    <row r="64" spans="1:8" ht="20.100000000000001" customHeight="1">
      <c r="A64" s="293"/>
      <c r="B64" s="264" t="s">
        <v>261</v>
      </c>
      <c r="C64" s="264"/>
      <c r="D64" s="264"/>
      <c r="E64" s="264"/>
      <c r="F64" s="264"/>
      <c r="G64" s="73">
        <v>0.06</v>
      </c>
      <c r="H64" s="74">
        <f>ROUND((H26*G64),2)</f>
        <v>66.78</v>
      </c>
    </row>
    <row r="65" spans="1:8" ht="20.100000000000001" customHeight="1">
      <c r="A65" s="239" t="s">
        <v>204</v>
      </c>
      <c r="B65" s="310" t="s">
        <v>262</v>
      </c>
      <c r="C65" s="311"/>
      <c r="D65" s="311"/>
      <c r="E65" s="311"/>
      <c r="F65" s="312"/>
      <c r="G65" s="240"/>
      <c r="H65" s="75">
        <v>277.2</v>
      </c>
    </row>
    <row r="66" spans="1:8" ht="20.100000000000001" customHeight="1">
      <c r="A66" s="239" t="s">
        <v>206</v>
      </c>
      <c r="B66" s="264" t="s">
        <v>318</v>
      </c>
      <c r="C66" s="264"/>
      <c r="D66" s="264"/>
      <c r="E66" s="264"/>
      <c r="F66" s="264"/>
      <c r="G66" s="48"/>
      <c r="H66" s="75">
        <v>15</v>
      </c>
    </row>
    <row r="67" spans="1:8" ht="20.100000000000001" customHeight="1">
      <c r="A67" s="239" t="s">
        <v>208</v>
      </c>
      <c r="B67" s="264" t="s">
        <v>413</v>
      </c>
      <c r="C67" s="264"/>
      <c r="D67" s="264"/>
      <c r="E67" s="264"/>
      <c r="F67" s="264"/>
      <c r="G67" s="48"/>
      <c r="H67" s="76">
        <v>10</v>
      </c>
    </row>
    <row r="68" spans="1:8" ht="20.100000000000001" customHeight="1">
      <c r="A68" s="239" t="s">
        <v>227</v>
      </c>
      <c r="B68" s="264" t="s">
        <v>412</v>
      </c>
      <c r="C68" s="264"/>
      <c r="D68" s="264"/>
      <c r="E68" s="264"/>
      <c r="F68" s="264"/>
      <c r="G68" s="48"/>
      <c r="H68" s="76">
        <v>85</v>
      </c>
    </row>
    <row r="69" spans="1:8" ht="20.100000000000001" customHeight="1">
      <c r="A69" s="239" t="s">
        <v>229</v>
      </c>
      <c r="B69" s="264" t="s">
        <v>414</v>
      </c>
      <c r="C69" s="264"/>
      <c r="D69" s="264"/>
      <c r="E69" s="264"/>
      <c r="F69" s="264"/>
      <c r="G69" s="48"/>
      <c r="H69" s="76">
        <v>10</v>
      </c>
    </row>
    <row r="70" spans="1:8" ht="17.25" customHeight="1">
      <c r="A70" s="52"/>
      <c r="B70" s="267" t="s">
        <v>254</v>
      </c>
      <c r="C70" s="267"/>
      <c r="D70" s="267"/>
      <c r="E70" s="267"/>
      <c r="F70" s="267"/>
      <c r="G70" s="267"/>
      <c r="H70" s="77">
        <f>ROUND((H61+H65+H66+H68+H67+H69),2)</f>
        <v>497.62</v>
      </c>
    </row>
    <row r="71" spans="1:8" ht="20.100000000000001" customHeight="1">
      <c r="A71" s="287"/>
      <c r="B71" s="288"/>
      <c r="C71" s="288"/>
      <c r="D71" s="288"/>
      <c r="E71" s="288"/>
      <c r="F71" s="288"/>
      <c r="G71" s="288"/>
      <c r="H71" s="289"/>
    </row>
    <row r="72" spans="1:8" ht="20.100000000000001" customHeight="1">
      <c r="A72" s="280" t="s">
        <v>263</v>
      </c>
      <c r="B72" s="280"/>
      <c r="C72" s="280"/>
      <c r="D72" s="280"/>
      <c r="E72" s="280"/>
      <c r="F72" s="280"/>
      <c r="G72" s="280"/>
      <c r="H72" s="280"/>
    </row>
    <row r="73" spans="1:8" ht="20.100000000000001" customHeight="1">
      <c r="A73" s="52">
        <v>2</v>
      </c>
      <c r="B73" s="264" t="s">
        <v>264</v>
      </c>
      <c r="C73" s="264"/>
      <c r="D73" s="264"/>
      <c r="E73" s="264"/>
      <c r="F73" s="264"/>
      <c r="G73" s="264"/>
      <c r="H73" s="78" t="s">
        <v>222</v>
      </c>
    </row>
    <row r="74" spans="1:8" ht="20.100000000000001" customHeight="1">
      <c r="A74" s="52" t="s">
        <v>233</v>
      </c>
      <c r="B74" s="264" t="s">
        <v>234</v>
      </c>
      <c r="C74" s="264"/>
      <c r="D74" s="264"/>
      <c r="E74" s="264"/>
      <c r="F74" s="264"/>
      <c r="G74" s="264"/>
      <c r="H74" s="79">
        <f>H38</f>
        <v>227.42</v>
      </c>
    </row>
    <row r="75" spans="1:8" ht="20.100000000000001" customHeight="1">
      <c r="A75" s="52" t="s">
        <v>242</v>
      </c>
      <c r="B75" s="264" t="s">
        <v>243</v>
      </c>
      <c r="C75" s="264"/>
      <c r="D75" s="264"/>
      <c r="E75" s="264"/>
      <c r="F75" s="264"/>
      <c r="G75" s="264"/>
      <c r="H75" s="79">
        <f>H54</f>
        <v>476.91</v>
      </c>
    </row>
    <row r="76" spans="1:8" ht="20.100000000000001" customHeight="1">
      <c r="A76" s="52" t="s">
        <v>256</v>
      </c>
      <c r="B76" s="264" t="s">
        <v>257</v>
      </c>
      <c r="C76" s="264"/>
      <c r="D76" s="264"/>
      <c r="E76" s="264"/>
      <c r="F76" s="264"/>
      <c r="G76" s="264"/>
      <c r="H76" s="79">
        <f>H70</f>
        <v>497.62</v>
      </c>
    </row>
    <row r="77" spans="1:8" ht="20.100000000000001" customHeight="1">
      <c r="A77" s="267" t="s">
        <v>231</v>
      </c>
      <c r="B77" s="267"/>
      <c r="C77" s="267"/>
      <c r="D77" s="267"/>
      <c r="E77" s="267"/>
      <c r="F77" s="267"/>
      <c r="G77" s="267"/>
      <c r="H77" s="77">
        <f>ROUND((SUM(H74:H76)),2)</f>
        <v>1201.95</v>
      </c>
    </row>
    <row r="78" spans="1:8" ht="20.100000000000001" customHeight="1">
      <c r="A78" s="267"/>
      <c r="B78" s="267"/>
      <c r="C78" s="267"/>
      <c r="D78" s="267"/>
      <c r="E78" s="267"/>
      <c r="F78" s="267"/>
      <c r="G78" s="267"/>
      <c r="H78" s="267"/>
    </row>
    <row r="79" spans="1:8" ht="20.100000000000001" customHeight="1">
      <c r="A79" s="280" t="s">
        <v>265</v>
      </c>
      <c r="B79" s="280"/>
      <c r="C79" s="280"/>
      <c r="D79" s="280"/>
      <c r="E79" s="280"/>
      <c r="F79" s="280"/>
      <c r="G79" s="280"/>
      <c r="H79" s="280"/>
    </row>
    <row r="80" spans="1:8" ht="20.100000000000001" customHeight="1">
      <c r="A80" s="40">
        <v>3</v>
      </c>
      <c r="B80" s="270" t="s">
        <v>266</v>
      </c>
      <c r="C80" s="270"/>
      <c r="D80" s="270"/>
      <c r="E80" s="270"/>
      <c r="F80" s="270"/>
      <c r="G80" s="40" t="s">
        <v>235</v>
      </c>
      <c r="H80" s="43" t="s">
        <v>222</v>
      </c>
    </row>
    <row r="81" spans="1:8" ht="20.100000000000001" customHeight="1">
      <c r="A81" s="52" t="s">
        <v>202</v>
      </c>
      <c r="B81" s="264" t="s">
        <v>267</v>
      </c>
      <c r="C81" s="264"/>
      <c r="D81" s="264"/>
      <c r="E81" s="264"/>
      <c r="F81" s="264"/>
      <c r="G81" s="80">
        <v>4.1999999999999997E-3</v>
      </c>
      <c r="H81" s="79">
        <f>ROUND(($H$32*G81),2)</f>
        <v>4.67</v>
      </c>
    </row>
    <row r="82" spans="1:8" ht="20.100000000000001" customHeight="1">
      <c r="A82" s="52" t="s">
        <v>204</v>
      </c>
      <c r="B82" s="272" t="s">
        <v>268</v>
      </c>
      <c r="C82" s="272"/>
      <c r="D82" s="272"/>
      <c r="E82" s="272"/>
      <c r="F82" s="272"/>
      <c r="G82" s="45">
        <v>2.9999999999999997E-4</v>
      </c>
      <c r="H82" s="79">
        <f t="shared" ref="H82:H86" si="1">ROUND(($H$32*G82),2)</f>
        <v>0.33</v>
      </c>
    </row>
    <row r="83" spans="1:8" ht="36.75" customHeight="1">
      <c r="A83" s="52" t="s">
        <v>206</v>
      </c>
      <c r="B83" s="264" t="s">
        <v>269</v>
      </c>
      <c r="C83" s="264"/>
      <c r="D83" s="264"/>
      <c r="E83" s="264"/>
      <c r="F83" s="264"/>
      <c r="G83" s="80">
        <v>0.02</v>
      </c>
      <c r="H83" s="79">
        <f t="shared" si="1"/>
        <v>22.26</v>
      </c>
    </row>
    <row r="84" spans="1:8" ht="20.100000000000001" customHeight="1">
      <c r="A84" s="52" t="s">
        <v>208</v>
      </c>
      <c r="B84" s="264" t="s">
        <v>270</v>
      </c>
      <c r="C84" s="264"/>
      <c r="D84" s="264"/>
      <c r="E84" s="264"/>
      <c r="F84" s="264"/>
      <c r="G84" s="80">
        <v>1.9400000000000001E-2</v>
      </c>
      <c r="H84" s="79">
        <f t="shared" si="1"/>
        <v>21.59</v>
      </c>
    </row>
    <row r="85" spans="1:8" ht="20.100000000000001" customHeight="1">
      <c r="A85" s="52" t="s">
        <v>227</v>
      </c>
      <c r="B85" s="272" t="s">
        <v>271</v>
      </c>
      <c r="C85" s="272"/>
      <c r="D85" s="272"/>
      <c r="E85" s="272"/>
      <c r="F85" s="272"/>
      <c r="G85" s="45">
        <v>7.7000000000000002E-3</v>
      </c>
      <c r="H85" s="79">
        <f t="shared" si="1"/>
        <v>8.57</v>
      </c>
    </row>
    <row r="86" spans="1:8" ht="32.25" customHeight="1">
      <c r="A86" s="52" t="s">
        <v>229</v>
      </c>
      <c r="B86" s="264" t="s">
        <v>272</v>
      </c>
      <c r="C86" s="264"/>
      <c r="D86" s="264"/>
      <c r="E86" s="264"/>
      <c r="F86" s="264"/>
      <c r="G86" s="80">
        <v>0.02</v>
      </c>
      <c r="H86" s="79">
        <f t="shared" si="1"/>
        <v>22.26</v>
      </c>
    </row>
    <row r="87" spans="1:8" ht="20.100000000000001" customHeight="1">
      <c r="A87" s="267" t="s">
        <v>231</v>
      </c>
      <c r="B87" s="267"/>
      <c r="C87" s="267"/>
      <c r="D87" s="267"/>
      <c r="E87" s="267"/>
      <c r="F87" s="267"/>
      <c r="G87" s="267"/>
      <c r="H87" s="77">
        <f>ROUND((SUM(H81:H86)),2)</f>
        <v>79.680000000000007</v>
      </c>
    </row>
    <row r="88" spans="1:8" ht="20.100000000000001" customHeight="1">
      <c r="A88" s="273"/>
      <c r="B88" s="274"/>
      <c r="C88" s="274"/>
      <c r="D88" s="274"/>
      <c r="E88" s="274"/>
      <c r="F88" s="274"/>
      <c r="G88" s="274"/>
      <c r="H88" s="275"/>
    </row>
    <row r="89" spans="1:8" ht="20.100000000000001" customHeight="1">
      <c r="A89" s="286" t="s">
        <v>273</v>
      </c>
      <c r="B89" s="286"/>
      <c r="C89" s="286"/>
      <c r="D89" s="286"/>
      <c r="E89" s="286"/>
      <c r="F89" s="286"/>
      <c r="G89" s="81" t="s">
        <v>239</v>
      </c>
      <c r="H89" s="57">
        <f>H32</f>
        <v>1113</v>
      </c>
    </row>
    <row r="90" spans="1:8" ht="20.100000000000001" customHeight="1">
      <c r="A90" s="286"/>
      <c r="B90" s="286"/>
      <c r="C90" s="286"/>
      <c r="D90" s="286"/>
      <c r="E90" s="286"/>
      <c r="F90" s="286"/>
      <c r="G90" s="81" t="s">
        <v>274</v>
      </c>
      <c r="H90" s="57">
        <f>H77</f>
        <v>1201.95</v>
      </c>
    </row>
    <row r="91" spans="1:8" ht="20.100000000000001" customHeight="1">
      <c r="A91" s="286"/>
      <c r="B91" s="286"/>
      <c r="C91" s="286"/>
      <c r="D91" s="286"/>
      <c r="E91" s="286"/>
      <c r="F91" s="286"/>
      <c r="G91" s="81" t="s">
        <v>275</v>
      </c>
      <c r="H91" s="57">
        <f>H87</f>
        <v>79.680000000000007</v>
      </c>
    </row>
    <row r="92" spans="1:8" ht="20.100000000000001" customHeight="1">
      <c r="A92" s="286"/>
      <c r="B92" s="286"/>
      <c r="C92" s="286"/>
      <c r="D92" s="286"/>
      <c r="E92" s="286"/>
      <c r="F92" s="286"/>
      <c r="G92" s="82" t="s">
        <v>231</v>
      </c>
      <c r="H92" s="83">
        <f>SUM(H89:H91)</f>
        <v>2394.6299999999997</v>
      </c>
    </row>
    <row r="93" spans="1:8" ht="20.100000000000001" customHeight="1">
      <c r="A93" s="273"/>
      <c r="B93" s="274"/>
      <c r="C93" s="274"/>
      <c r="D93" s="274"/>
      <c r="E93" s="274"/>
      <c r="F93" s="274"/>
      <c r="G93" s="274"/>
      <c r="H93" s="275"/>
    </row>
    <row r="94" spans="1:8" ht="20.100000000000001" customHeight="1">
      <c r="A94" s="285" t="s">
        <v>276</v>
      </c>
      <c r="B94" s="285"/>
      <c r="C94" s="285"/>
      <c r="D94" s="285"/>
      <c r="E94" s="285"/>
      <c r="F94" s="285"/>
      <c r="G94" s="285"/>
      <c r="H94" s="285"/>
    </row>
    <row r="95" spans="1:8" ht="20.100000000000001" customHeight="1">
      <c r="A95" s="84" t="s">
        <v>277</v>
      </c>
      <c r="B95" s="267" t="s">
        <v>278</v>
      </c>
      <c r="C95" s="267"/>
      <c r="D95" s="267"/>
      <c r="E95" s="267"/>
      <c r="F95" s="267"/>
      <c r="G95" s="40" t="s">
        <v>235</v>
      </c>
      <c r="H95" s="85" t="s">
        <v>222</v>
      </c>
    </row>
    <row r="96" spans="1:8" ht="20.100000000000001" customHeight="1">
      <c r="A96" s="84" t="s">
        <v>202</v>
      </c>
      <c r="B96" s="272" t="s">
        <v>279</v>
      </c>
      <c r="C96" s="272"/>
      <c r="D96" s="272"/>
      <c r="E96" s="272"/>
      <c r="F96" s="272"/>
      <c r="G96" s="45">
        <v>9.2999999999999992E-3</v>
      </c>
      <c r="H96" s="44">
        <f>ROUND(($H$92*G96),2)</f>
        <v>22.27</v>
      </c>
    </row>
    <row r="97" spans="1:8" ht="20.100000000000001" customHeight="1">
      <c r="A97" s="52" t="s">
        <v>204</v>
      </c>
      <c r="B97" s="272" t="s">
        <v>280</v>
      </c>
      <c r="C97" s="272"/>
      <c r="D97" s="272"/>
      <c r="E97" s="272"/>
      <c r="F97" s="272"/>
      <c r="G97" s="45">
        <v>2.8E-3</v>
      </c>
      <c r="H97" s="44">
        <f t="shared" ref="H97:H100" si="2">ROUND(($H$92*G97),2)</f>
        <v>6.7</v>
      </c>
    </row>
    <row r="98" spans="1:8" ht="20.100000000000001" customHeight="1">
      <c r="A98" s="52" t="s">
        <v>206</v>
      </c>
      <c r="B98" s="272" t="s">
        <v>281</v>
      </c>
      <c r="C98" s="272"/>
      <c r="D98" s="272"/>
      <c r="E98" s="272"/>
      <c r="F98" s="272"/>
      <c r="G98" s="86">
        <v>2.9999999999999997E-4</v>
      </c>
      <c r="H98" s="44">
        <f t="shared" si="2"/>
        <v>0.72</v>
      </c>
    </row>
    <row r="99" spans="1:8" ht="20.100000000000001" customHeight="1">
      <c r="A99" s="52" t="s">
        <v>208</v>
      </c>
      <c r="B99" s="272" t="s">
        <v>282</v>
      </c>
      <c r="C99" s="272"/>
      <c r="D99" s="272"/>
      <c r="E99" s="272"/>
      <c r="F99" s="272"/>
      <c r="G99" s="45">
        <v>2.9999999999999997E-4</v>
      </c>
      <c r="H99" s="44">
        <f t="shared" si="2"/>
        <v>0.72</v>
      </c>
    </row>
    <row r="100" spans="1:8" ht="20.100000000000001" customHeight="1">
      <c r="A100" s="52" t="s">
        <v>227</v>
      </c>
      <c r="B100" s="272" t="s">
        <v>283</v>
      </c>
      <c r="C100" s="272"/>
      <c r="D100" s="272"/>
      <c r="E100" s="272"/>
      <c r="F100" s="272"/>
      <c r="G100" s="45">
        <v>2.9999999999999997E-4</v>
      </c>
      <c r="H100" s="44">
        <f t="shared" si="2"/>
        <v>0.72</v>
      </c>
    </row>
    <row r="101" spans="1:8" ht="20.100000000000001" customHeight="1">
      <c r="A101" s="42" t="s">
        <v>229</v>
      </c>
      <c r="B101" s="272" t="s">
        <v>284</v>
      </c>
      <c r="C101" s="272"/>
      <c r="D101" s="272"/>
      <c r="E101" s="272"/>
      <c r="F101" s="272"/>
      <c r="G101" s="45"/>
      <c r="H101" s="44"/>
    </row>
    <row r="102" spans="1:8" ht="20.100000000000001" customHeight="1">
      <c r="A102" s="267" t="s">
        <v>254</v>
      </c>
      <c r="B102" s="267"/>
      <c r="C102" s="267"/>
      <c r="D102" s="267"/>
      <c r="E102" s="267"/>
      <c r="F102" s="267"/>
      <c r="G102" s="267"/>
      <c r="H102" s="55">
        <f>SUM(H96:H101)</f>
        <v>31.129999999999995</v>
      </c>
    </row>
    <row r="103" spans="1:8" ht="20.100000000000001" customHeight="1">
      <c r="A103" s="62"/>
      <c r="B103" s="63"/>
      <c r="C103" s="63"/>
      <c r="D103" s="63"/>
      <c r="E103" s="63"/>
      <c r="F103" s="63"/>
      <c r="G103" s="63"/>
      <c r="H103" s="87"/>
    </row>
    <row r="104" spans="1:8" ht="20.100000000000001" customHeight="1">
      <c r="A104" s="280" t="s">
        <v>285</v>
      </c>
      <c r="B104" s="280"/>
      <c r="C104" s="280"/>
      <c r="D104" s="280"/>
      <c r="E104" s="280"/>
      <c r="F104" s="280"/>
      <c r="G104" s="280"/>
      <c r="H104" s="280"/>
    </row>
    <row r="105" spans="1:8" ht="20.100000000000001" customHeight="1">
      <c r="A105" s="50">
        <v>4</v>
      </c>
      <c r="B105" s="270" t="s">
        <v>286</v>
      </c>
      <c r="C105" s="270"/>
      <c r="D105" s="270"/>
      <c r="E105" s="270"/>
      <c r="F105" s="270"/>
      <c r="G105" s="270"/>
      <c r="H105" s="51" t="s">
        <v>222</v>
      </c>
    </row>
    <row r="106" spans="1:8" ht="20.100000000000001" customHeight="1">
      <c r="A106" s="52" t="s">
        <v>277</v>
      </c>
      <c r="B106" s="264" t="s">
        <v>278</v>
      </c>
      <c r="C106" s="264"/>
      <c r="D106" s="264"/>
      <c r="E106" s="264"/>
      <c r="F106" s="264"/>
      <c r="G106" s="88"/>
      <c r="H106" s="44">
        <f>H102</f>
        <v>31.129999999999995</v>
      </c>
    </row>
    <row r="107" spans="1:8" ht="20.100000000000001" customHeight="1">
      <c r="A107" s="267" t="s">
        <v>231</v>
      </c>
      <c r="B107" s="267"/>
      <c r="C107" s="267"/>
      <c r="D107" s="267"/>
      <c r="E107" s="267"/>
      <c r="F107" s="267"/>
      <c r="G107" s="267"/>
      <c r="H107" s="55">
        <f>SUM(H106:H106)</f>
        <v>31.129999999999995</v>
      </c>
    </row>
    <row r="108" spans="1:8" ht="20.100000000000001" customHeight="1">
      <c r="A108" s="60"/>
      <c r="B108" s="60"/>
      <c r="C108" s="60"/>
      <c r="D108" s="60"/>
      <c r="E108" s="60"/>
      <c r="F108" s="60"/>
      <c r="G108" s="60"/>
      <c r="H108" s="60"/>
    </row>
    <row r="109" spans="1:8" ht="20.100000000000001" customHeight="1">
      <c r="A109" s="63"/>
      <c r="B109" s="63"/>
      <c r="C109" s="63"/>
      <c r="D109" s="63"/>
      <c r="E109" s="63"/>
      <c r="F109" s="63"/>
      <c r="G109" s="63"/>
      <c r="H109" s="63"/>
    </row>
    <row r="110" spans="1:8" ht="20.100000000000001" customHeight="1">
      <c r="A110" s="63"/>
      <c r="B110" s="63"/>
      <c r="C110" s="63"/>
      <c r="D110" s="63"/>
      <c r="E110" s="63"/>
      <c r="F110" s="63"/>
      <c r="G110" s="63"/>
      <c r="H110" s="63"/>
    </row>
    <row r="111" spans="1:8" ht="20.100000000000001" customHeight="1">
      <c r="A111" s="63"/>
      <c r="B111" s="63"/>
      <c r="C111" s="63"/>
      <c r="D111" s="63"/>
      <c r="E111" s="63"/>
      <c r="F111" s="63"/>
      <c r="G111" s="63"/>
      <c r="H111" s="63"/>
    </row>
    <row r="112" spans="1:8" ht="20.100000000000001" customHeight="1">
      <c r="A112" s="281" t="s">
        <v>287</v>
      </c>
      <c r="B112" s="282"/>
      <c r="C112" s="282"/>
      <c r="D112" s="282"/>
      <c r="E112" s="282"/>
      <c r="F112" s="282"/>
      <c r="G112" s="282"/>
      <c r="H112" s="283"/>
    </row>
    <row r="113" spans="1:8" ht="20.100000000000001" customHeight="1">
      <c r="A113" s="89">
        <v>5</v>
      </c>
      <c r="B113" s="284" t="s">
        <v>288</v>
      </c>
      <c r="C113" s="284"/>
      <c r="D113" s="284"/>
      <c r="E113" s="284"/>
      <c r="F113" s="284"/>
      <c r="G113" s="284"/>
      <c r="H113" s="90" t="s">
        <v>222</v>
      </c>
    </row>
    <row r="114" spans="1:8" ht="20.100000000000001" customHeight="1">
      <c r="A114" s="52" t="s">
        <v>202</v>
      </c>
      <c r="B114" s="264" t="s">
        <v>289</v>
      </c>
      <c r="C114" s="264"/>
      <c r="D114" s="264"/>
      <c r="E114" s="264"/>
      <c r="F114" s="264"/>
      <c r="G114" s="264"/>
      <c r="H114" s="44">
        <f>UNIFORME!D32</f>
        <v>76.666666666666671</v>
      </c>
    </row>
    <row r="115" spans="1:8" ht="20.100000000000001" customHeight="1">
      <c r="A115" s="52" t="s">
        <v>204</v>
      </c>
      <c r="B115" s="264" t="s">
        <v>290</v>
      </c>
      <c r="C115" s="264"/>
      <c r="D115" s="264"/>
      <c r="E115" s="264"/>
      <c r="F115" s="264"/>
      <c r="G115" s="264"/>
      <c r="H115" s="91">
        <v>0</v>
      </c>
    </row>
    <row r="116" spans="1:8" ht="20.100000000000001" customHeight="1">
      <c r="A116" s="52" t="s">
        <v>206</v>
      </c>
      <c r="B116" s="272" t="s">
        <v>291</v>
      </c>
      <c r="C116" s="272"/>
      <c r="D116" s="272"/>
      <c r="E116" s="272"/>
      <c r="F116" s="272"/>
      <c r="G116" s="272"/>
      <c r="H116" s="91">
        <v>0</v>
      </c>
    </row>
    <row r="117" spans="1:8" ht="20.100000000000001" customHeight="1">
      <c r="A117" s="52" t="s">
        <v>208</v>
      </c>
      <c r="B117" s="264" t="s">
        <v>292</v>
      </c>
      <c r="C117" s="264"/>
      <c r="D117" s="264"/>
      <c r="E117" s="264"/>
      <c r="F117" s="264"/>
      <c r="G117" s="264"/>
      <c r="H117" s="91">
        <v>0</v>
      </c>
    </row>
    <row r="118" spans="1:8" ht="20.100000000000001" customHeight="1">
      <c r="A118" s="267" t="s">
        <v>231</v>
      </c>
      <c r="B118" s="267"/>
      <c r="C118" s="267"/>
      <c r="D118" s="267"/>
      <c r="E118" s="267"/>
      <c r="F118" s="267"/>
      <c r="G118" s="267"/>
      <c r="H118" s="92">
        <f>ROUND(SUM(H114:H117),2)</f>
        <v>76.67</v>
      </c>
    </row>
    <row r="119" spans="1:8" ht="20.100000000000001" customHeight="1">
      <c r="A119" s="273"/>
      <c r="B119" s="274"/>
      <c r="C119" s="274"/>
      <c r="D119" s="274"/>
      <c r="E119" s="274"/>
      <c r="F119" s="274"/>
      <c r="G119" s="274"/>
      <c r="H119" s="275"/>
    </row>
    <row r="120" spans="1:8" ht="20.100000000000001" customHeight="1">
      <c r="A120" s="276" t="s">
        <v>293</v>
      </c>
      <c r="B120" s="276"/>
      <c r="C120" s="276"/>
      <c r="D120" s="276"/>
      <c r="E120" s="276"/>
      <c r="F120" s="276"/>
      <c r="G120" s="81" t="s">
        <v>239</v>
      </c>
      <c r="H120" s="93">
        <f>H32</f>
        <v>1113</v>
      </c>
    </row>
    <row r="121" spans="1:8" ht="20.100000000000001" customHeight="1">
      <c r="A121" s="276"/>
      <c r="B121" s="276"/>
      <c r="C121" s="276"/>
      <c r="D121" s="276"/>
      <c r="E121" s="276"/>
      <c r="F121" s="276"/>
      <c r="G121" s="81" t="s">
        <v>274</v>
      </c>
      <c r="H121" s="93">
        <f>H77</f>
        <v>1201.95</v>
      </c>
    </row>
    <row r="122" spans="1:8" ht="20.100000000000001" customHeight="1">
      <c r="A122" s="276"/>
      <c r="B122" s="276"/>
      <c r="C122" s="276"/>
      <c r="D122" s="276"/>
      <c r="E122" s="276"/>
      <c r="F122" s="276"/>
      <c r="G122" s="81" t="s">
        <v>275</v>
      </c>
      <c r="H122" s="93">
        <f>H87</f>
        <v>79.680000000000007</v>
      </c>
    </row>
    <row r="123" spans="1:8" ht="20.100000000000001" customHeight="1">
      <c r="A123" s="276"/>
      <c r="B123" s="276"/>
      <c r="C123" s="276"/>
      <c r="D123" s="276"/>
      <c r="E123" s="276"/>
      <c r="F123" s="276"/>
      <c r="G123" s="81" t="s">
        <v>294</v>
      </c>
      <c r="H123" s="93">
        <f>H107</f>
        <v>31.129999999999995</v>
      </c>
    </row>
    <row r="124" spans="1:8" ht="20.100000000000001" customHeight="1">
      <c r="A124" s="276"/>
      <c r="B124" s="276"/>
      <c r="C124" s="276"/>
      <c r="D124" s="276"/>
      <c r="E124" s="276"/>
      <c r="F124" s="276"/>
      <c r="G124" s="81" t="s">
        <v>295</v>
      </c>
      <c r="H124" s="83">
        <f>H118</f>
        <v>76.67</v>
      </c>
    </row>
    <row r="125" spans="1:8" ht="20.100000000000001" customHeight="1">
      <c r="A125" s="276"/>
      <c r="B125" s="276"/>
      <c r="C125" s="276"/>
      <c r="D125" s="276"/>
      <c r="E125" s="276"/>
      <c r="F125" s="276"/>
      <c r="G125" s="81" t="s">
        <v>231</v>
      </c>
      <c r="H125" s="83">
        <f>SUM(H120:H124)</f>
        <v>2502.4299999999998</v>
      </c>
    </row>
    <row r="126" spans="1:8" ht="20.100000000000001" customHeight="1">
      <c r="A126" s="277"/>
      <c r="B126" s="278"/>
      <c r="C126" s="278"/>
      <c r="D126" s="278"/>
      <c r="E126" s="278"/>
      <c r="F126" s="278"/>
      <c r="G126" s="278"/>
      <c r="H126" s="279"/>
    </row>
    <row r="127" spans="1:8" ht="20.100000000000001" customHeight="1">
      <c r="A127" s="280" t="s">
        <v>296</v>
      </c>
      <c r="B127" s="280"/>
      <c r="C127" s="280"/>
      <c r="D127" s="280"/>
      <c r="E127" s="280"/>
      <c r="F127" s="280"/>
      <c r="G127" s="280"/>
      <c r="H127" s="280"/>
    </row>
    <row r="128" spans="1:8" ht="32.25" customHeight="1">
      <c r="A128" s="50">
        <v>6</v>
      </c>
      <c r="B128" s="271" t="s">
        <v>297</v>
      </c>
      <c r="C128" s="271"/>
      <c r="D128" s="271"/>
      <c r="E128" s="271"/>
      <c r="F128" s="271"/>
      <c r="G128" s="40" t="s">
        <v>221</v>
      </c>
      <c r="H128" s="51" t="s">
        <v>222</v>
      </c>
    </row>
    <row r="129" spans="1:8" ht="20.100000000000001" customHeight="1">
      <c r="A129" s="52" t="s">
        <v>202</v>
      </c>
      <c r="B129" s="272" t="s">
        <v>298</v>
      </c>
      <c r="C129" s="272"/>
      <c r="D129" s="272"/>
      <c r="E129" s="272"/>
      <c r="F129" s="272"/>
      <c r="G129" s="45">
        <v>1.2E-2</v>
      </c>
      <c r="H129" s="74">
        <f>SUM(G129*H145)</f>
        <v>30.029159999999997</v>
      </c>
    </row>
    <row r="130" spans="1:8" ht="20.100000000000001" customHeight="1">
      <c r="A130" s="52" t="s">
        <v>204</v>
      </c>
      <c r="B130" s="272" t="s">
        <v>299</v>
      </c>
      <c r="C130" s="272"/>
      <c r="D130" s="272"/>
      <c r="E130" s="272"/>
      <c r="F130" s="272"/>
      <c r="G130" s="45">
        <v>1.2E-2</v>
      </c>
      <c r="H130" s="74">
        <f>G130*(H145+H129)</f>
        <v>30.389509919999998</v>
      </c>
    </row>
    <row r="131" spans="1:8" ht="20.100000000000001" customHeight="1">
      <c r="A131" s="52" t="s">
        <v>206</v>
      </c>
      <c r="B131" s="272" t="s">
        <v>300</v>
      </c>
      <c r="C131" s="272"/>
      <c r="D131" s="272"/>
      <c r="E131" s="272"/>
      <c r="F131" s="272"/>
      <c r="G131" s="54">
        <f>SUM(G133+G134+G135)</f>
        <v>8.6499999999999994E-2</v>
      </c>
      <c r="H131" s="77">
        <f>SUM(H133:H135)</f>
        <v>242.6780623405364</v>
      </c>
    </row>
    <row r="132" spans="1:8" ht="20.100000000000001" customHeight="1">
      <c r="A132" s="50"/>
      <c r="B132" s="272" t="s">
        <v>301</v>
      </c>
      <c r="C132" s="272"/>
      <c r="D132" s="272"/>
      <c r="E132" s="272"/>
      <c r="F132" s="272"/>
      <c r="G132" s="45" t="s">
        <v>302</v>
      </c>
      <c r="H132" s="74" t="s">
        <v>302</v>
      </c>
    </row>
    <row r="133" spans="1:8" ht="20.100000000000001" customHeight="1">
      <c r="A133" s="50"/>
      <c r="B133" s="264" t="s">
        <v>303</v>
      </c>
      <c r="C133" s="264"/>
      <c r="D133" s="264"/>
      <c r="E133" s="264"/>
      <c r="F133" s="264"/>
      <c r="G133" s="80">
        <v>0.03</v>
      </c>
      <c r="H133" s="74">
        <f>SUM(G133*H147)</f>
        <v>84.165801967816094</v>
      </c>
    </row>
    <row r="134" spans="1:8" ht="20.100000000000001" customHeight="1">
      <c r="A134" s="50"/>
      <c r="B134" s="264" t="s">
        <v>304</v>
      </c>
      <c r="C134" s="264"/>
      <c r="D134" s="264"/>
      <c r="E134" s="264"/>
      <c r="F134" s="264"/>
      <c r="G134" s="80">
        <v>6.4999999999999997E-3</v>
      </c>
      <c r="H134" s="74">
        <f>SUM(G134*H147)</f>
        <v>18.235923759693485</v>
      </c>
    </row>
    <row r="135" spans="1:8" ht="20.100000000000001" customHeight="1">
      <c r="A135" s="50"/>
      <c r="B135" s="264" t="s">
        <v>305</v>
      </c>
      <c r="C135" s="264"/>
      <c r="D135" s="264"/>
      <c r="E135" s="264"/>
      <c r="F135" s="264"/>
      <c r="G135" s="80">
        <v>0.05</v>
      </c>
      <c r="H135" s="74">
        <f>SUM(G135*H147)</f>
        <v>140.27633661302681</v>
      </c>
    </row>
    <row r="136" spans="1:8" ht="20.100000000000001" customHeight="1">
      <c r="A136" s="267" t="s">
        <v>231</v>
      </c>
      <c r="B136" s="267"/>
      <c r="C136" s="267"/>
      <c r="D136" s="267"/>
      <c r="E136" s="267"/>
      <c r="F136" s="267"/>
      <c r="G136" s="50"/>
      <c r="H136" s="77">
        <f>SUM(H129+H130+H133+H134+H135)</f>
        <v>303.09673226053644</v>
      </c>
    </row>
    <row r="137" spans="1:8" ht="20.100000000000001" customHeight="1">
      <c r="A137" s="268"/>
      <c r="B137" s="268"/>
      <c r="C137" s="268"/>
      <c r="D137" s="268"/>
      <c r="E137" s="268"/>
      <c r="F137" s="268"/>
      <c r="G137" s="268"/>
      <c r="H137" s="268"/>
    </row>
    <row r="138" spans="1:8" ht="20.100000000000001" customHeight="1">
      <c r="A138" s="269" t="s">
        <v>306</v>
      </c>
      <c r="B138" s="269"/>
      <c r="C138" s="269"/>
      <c r="D138" s="269"/>
      <c r="E138" s="269"/>
      <c r="F138" s="269"/>
      <c r="G138" s="269"/>
      <c r="H138" s="269"/>
    </row>
    <row r="139" spans="1:8" ht="20.100000000000001" customHeight="1">
      <c r="A139" s="270" t="s">
        <v>307</v>
      </c>
      <c r="B139" s="270"/>
      <c r="C139" s="270"/>
      <c r="D139" s="270"/>
      <c r="E139" s="270"/>
      <c r="F139" s="270"/>
      <c r="G139" s="270"/>
      <c r="H139" s="43" t="s">
        <v>222</v>
      </c>
    </row>
    <row r="140" spans="1:8" ht="20.100000000000001" customHeight="1">
      <c r="A140" s="94" t="s">
        <v>202</v>
      </c>
      <c r="B140" s="264" t="s">
        <v>308</v>
      </c>
      <c r="C140" s="264"/>
      <c r="D140" s="264"/>
      <c r="E140" s="264"/>
      <c r="F140" s="264"/>
      <c r="G140" s="264"/>
      <c r="H140" s="70">
        <f>H32</f>
        <v>1113</v>
      </c>
    </row>
    <row r="141" spans="1:8" ht="20.100000000000001" customHeight="1">
      <c r="A141" s="94" t="s">
        <v>204</v>
      </c>
      <c r="B141" s="264" t="s">
        <v>264</v>
      </c>
      <c r="C141" s="264"/>
      <c r="D141" s="264"/>
      <c r="E141" s="264"/>
      <c r="F141" s="264"/>
      <c r="G141" s="264"/>
      <c r="H141" s="70">
        <f>H77</f>
        <v>1201.95</v>
      </c>
    </row>
    <row r="142" spans="1:8" ht="20.100000000000001" customHeight="1">
      <c r="A142" s="94" t="s">
        <v>206</v>
      </c>
      <c r="B142" s="264" t="s">
        <v>309</v>
      </c>
      <c r="C142" s="264"/>
      <c r="D142" s="264"/>
      <c r="E142" s="264"/>
      <c r="F142" s="264"/>
      <c r="G142" s="264"/>
      <c r="H142" s="70">
        <f>H87</f>
        <v>79.680000000000007</v>
      </c>
    </row>
    <row r="143" spans="1:8" ht="20.100000000000001" customHeight="1">
      <c r="A143" s="94" t="s">
        <v>208</v>
      </c>
      <c r="B143" s="264" t="s">
        <v>286</v>
      </c>
      <c r="C143" s="264"/>
      <c r="D143" s="264"/>
      <c r="E143" s="264"/>
      <c r="F143" s="264"/>
      <c r="G143" s="264"/>
      <c r="H143" s="70">
        <f>H107</f>
        <v>31.129999999999995</v>
      </c>
    </row>
    <row r="144" spans="1:8" ht="20.100000000000001" customHeight="1">
      <c r="A144" s="94" t="s">
        <v>227</v>
      </c>
      <c r="B144" s="264" t="s">
        <v>310</v>
      </c>
      <c r="C144" s="264"/>
      <c r="D144" s="264"/>
      <c r="E144" s="264"/>
      <c r="F144" s="264"/>
      <c r="G144" s="264"/>
      <c r="H144" s="70">
        <f>H118</f>
        <v>76.67</v>
      </c>
    </row>
    <row r="145" spans="1:8" ht="20.100000000000001" customHeight="1">
      <c r="A145" s="265" t="s">
        <v>311</v>
      </c>
      <c r="B145" s="265"/>
      <c r="C145" s="265"/>
      <c r="D145" s="265"/>
      <c r="E145" s="265"/>
      <c r="F145" s="265"/>
      <c r="G145" s="265"/>
      <c r="H145" s="95">
        <f>SUM(H140:H144)</f>
        <v>2502.4299999999998</v>
      </c>
    </row>
    <row r="146" spans="1:8" ht="20.100000000000001" customHeight="1">
      <c r="A146" s="94" t="s">
        <v>229</v>
      </c>
      <c r="B146" s="264" t="s">
        <v>312</v>
      </c>
      <c r="C146" s="264"/>
      <c r="D146" s="264"/>
      <c r="E146" s="264"/>
      <c r="F146" s="264"/>
      <c r="G146" s="264"/>
      <c r="H146" s="70">
        <f>H136</f>
        <v>303.09673226053644</v>
      </c>
    </row>
    <row r="147" spans="1:8" ht="20.100000000000001" customHeight="1">
      <c r="A147" s="265" t="s">
        <v>313</v>
      </c>
      <c r="B147" s="265"/>
      <c r="C147" s="265"/>
      <c r="D147" s="265"/>
      <c r="E147" s="265"/>
      <c r="F147" s="265"/>
      <c r="G147" s="265"/>
      <c r="H147" s="96">
        <f>SUM(H145+H129+H130)/(1-G131)</f>
        <v>2805.5267322605364</v>
      </c>
    </row>
    <row r="148" spans="1:8" ht="15.75" customHeight="1">
      <c r="A148" s="266"/>
      <c r="B148" s="266"/>
      <c r="C148" s="266"/>
      <c r="D148" s="266"/>
      <c r="E148" s="266"/>
      <c r="F148" s="266"/>
      <c r="G148" s="266"/>
      <c r="H148" s="266"/>
    </row>
  </sheetData>
  <mergeCells count="133">
    <mergeCell ref="B12:F12"/>
    <mergeCell ref="G12:H12"/>
    <mergeCell ref="B13:F13"/>
    <mergeCell ref="G13:H13"/>
    <mergeCell ref="A14:H14"/>
    <mergeCell ref="A15:H15"/>
    <mergeCell ref="A7:H7"/>
    <mergeCell ref="A9:H9"/>
    <mergeCell ref="B10:F10"/>
    <mergeCell ref="G10:H10"/>
    <mergeCell ref="B11:F11"/>
    <mergeCell ref="G11:H11"/>
    <mergeCell ref="B20:F20"/>
    <mergeCell ref="G20:H20"/>
    <mergeCell ref="B21:F21"/>
    <mergeCell ref="G21:H21"/>
    <mergeCell ref="B22:F22"/>
    <mergeCell ref="G22:H22"/>
    <mergeCell ref="A16:H16"/>
    <mergeCell ref="A17:H17"/>
    <mergeCell ref="B18:F18"/>
    <mergeCell ref="G18:H18"/>
    <mergeCell ref="B19:F19"/>
    <mergeCell ref="G19:H19"/>
    <mergeCell ref="B29:F29"/>
    <mergeCell ref="B30:F30"/>
    <mergeCell ref="B31:F31"/>
    <mergeCell ref="A32:G32"/>
    <mergeCell ref="A33:H33"/>
    <mergeCell ref="A34:H34"/>
    <mergeCell ref="A23:H23"/>
    <mergeCell ref="A24:H24"/>
    <mergeCell ref="B25:F25"/>
    <mergeCell ref="B26:G26"/>
    <mergeCell ref="B27:F27"/>
    <mergeCell ref="B28:F28"/>
    <mergeCell ref="A43:H43"/>
    <mergeCell ref="A44:H44"/>
    <mergeCell ref="B45:F45"/>
    <mergeCell ref="B46:F46"/>
    <mergeCell ref="B47:F47"/>
    <mergeCell ref="B48:F48"/>
    <mergeCell ref="B35:F35"/>
    <mergeCell ref="B36:F36"/>
    <mergeCell ref="B37:F37"/>
    <mergeCell ref="A38:F38"/>
    <mergeCell ref="A39:H39"/>
    <mergeCell ref="A40:F42"/>
    <mergeCell ref="A59:H59"/>
    <mergeCell ref="B60:G60"/>
    <mergeCell ref="A61:A64"/>
    <mergeCell ref="B61:G61"/>
    <mergeCell ref="B62:F62"/>
    <mergeCell ref="H62:H63"/>
    <mergeCell ref="B63:F63"/>
    <mergeCell ref="B64:F64"/>
    <mergeCell ref="B49:F49"/>
    <mergeCell ref="B50:F50"/>
    <mergeCell ref="B51:F51"/>
    <mergeCell ref="B52:F52"/>
    <mergeCell ref="B53:F53"/>
    <mergeCell ref="A54:F54"/>
    <mergeCell ref="B73:G73"/>
    <mergeCell ref="B74:G74"/>
    <mergeCell ref="B75:G75"/>
    <mergeCell ref="B76:G76"/>
    <mergeCell ref="A77:G77"/>
    <mergeCell ref="A78:H78"/>
    <mergeCell ref="B65:F65"/>
    <mergeCell ref="B66:F66"/>
    <mergeCell ref="B68:F68"/>
    <mergeCell ref="B70:G70"/>
    <mergeCell ref="A71:H71"/>
    <mergeCell ref="A72:H72"/>
    <mergeCell ref="B67:F67"/>
    <mergeCell ref="B69:F69"/>
    <mergeCell ref="B85:F85"/>
    <mergeCell ref="B86:F86"/>
    <mergeCell ref="A87:G87"/>
    <mergeCell ref="A88:H88"/>
    <mergeCell ref="A89:F92"/>
    <mergeCell ref="A93:H93"/>
    <mergeCell ref="A79:H79"/>
    <mergeCell ref="B80:F80"/>
    <mergeCell ref="B81:F81"/>
    <mergeCell ref="B82:F82"/>
    <mergeCell ref="B83:F83"/>
    <mergeCell ref="B84:F84"/>
    <mergeCell ref="B100:F100"/>
    <mergeCell ref="B101:F101"/>
    <mergeCell ref="A102:G102"/>
    <mergeCell ref="A104:H104"/>
    <mergeCell ref="B105:G105"/>
    <mergeCell ref="B106:F106"/>
    <mergeCell ref="A94:H94"/>
    <mergeCell ref="B95:F95"/>
    <mergeCell ref="B96:F96"/>
    <mergeCell ref="B97:F97"/>
    <mergeCell ref="B98:F98"/>
    <mergeCell ref="B99:F99"/>
    <mergeCell ref="B117:G117"/>
    <mergeCell ref="A118:G118"/>
    <mergeCell ref="A119:H119"/>
    <mergeCell ref="A120:F125"/>
    <mergeCell ref="A126:H126"/>
    <mergeCell ref="A127:H127"/>
    <mergeCell ref="A107:G107"/>
    <mergeCell ref="A112:H112"/>
    <mergeCell ref="B113:G113"/>
    <mergeCell ref="B114:G114"/>
    <mergeCell ref="B115:G115"/>
    <mergeCell ref="B116:G116"/>
    <mergeCell ref="B134:F134"/>
    <mergeCell ref="B135:F135"/>
    <mergeCell ref="A136:F136"/>
    <mergeCell ref="A137:H137"/>
    <mergeCell ref="A138:H138"/>
    <mergeCell ref="A139:G139"/>
    <mergeCell ref="B128:F128"/>
    <mergeCell ref="B129:F129"/>
    <mergeCell ref="B130:F130"/>
    <mergeCell ref="B131:F131"/>
    <mergeCell ref="B132:F132"/>
    <mergeCell ref="B133:F133"/>
    <mergeCell ref="B146:G146"/>
    <mergeCell ref="A147:G147"/>
    <mergeCell ref="A148:H148"/>
    <mergeCell ref="B140:G140"/>
    <mergeCell ref="B141:G141"/>
    <mergeCell ref="B142:G142"/>
    <mergeCell ref="B143:G143"/>
    <mergeCell ref="B144:G144"/>
    <mergeCell ref="A145:G145"/>
  </mergeCells>
  <pageMargins left="0.70866141732283472" right="0.70866141732283472" top="0.74803149606299213" bottom="0.74803149606299213" header="0.31496062992125984" footer="0.31496062992125984"/>
  <pageSetup paperSize="9" scale="59" orientation="portrait" horizontalDpi="0" verticalDpi="0" r:id="rId1"/>
  <headerFooter>
    <oddHeader>&amp;C&amp;G</oddHeader>
  </headerFooter>
  <colBreaks count="1" manualBreakCount="1">
    <brk id="8" max="145" man="1"/>
  </colBreaks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8"/>
  <sheetViews>
    <sheetView topLeftCell="B124" zoomScale="66" zoomScaleNormal="66" workbookViewId="0">
      <selection activeCell="G131" sqref="G131"/>
    </sheetView>
  </sheetViews>
  <sheetFormatPr defaultColWidth="14.33203125" defaultRowHeight="15"/>
  <cols>
    <col min="1" max="1" width="16" style="38" customWidth="1"/>
    <col min="2" max="2" width="16" style="38" bestFit="1" customWidth="1"/>
    <col min="3" max="3" width="16.33203125" style="38" customWidth="1"/>
    <col min="4" max="4" width="17.1640625" style="38" customWidth="1"/>
    <col min="5" max="5" width="14.5" style="38" bestFit="1" customWidth="1"/>
    <col min="6" max="6" width="31.33203125" style="38" customWidth="1"/>
    <col min="7" max="7" width="21.1640625" style="38" customWidth="1"/>
    <col min="8" max="8" width="27.83203125" style="97" customWidth="1"/>
    <col min="9" max="9" width="139.1640625" style="38" bestFit="1" customWidth="1"/>
    <col min="10" max="16384" width="14.33203125" style="38"/>
  </cols>
  <sheetData>
    <row r="1" spans="1:8">
      <c r="H1" s="39"/>
    </row>
    <row r="2" spans="1:8">
      <c r="H2" s="39"/>
    </row>
    <row r="3" spans="1:8">
      <c r="H3" s="39"/>
    </row>
    <row r="4" spans="1:8">
      <c r="H4" s="39"/>
    </row>
    <row r="5" spans="1:8">
      <c r="H5" s="39"/>
    </row>
    <row r="6" spans="1:8">
      <c r="H6" s="39"/>
    </row>
    <row r="7" spans="1:8" ht="19.5" customHeight="1">
      <c r="A7" s="309" t="s">
        <v>200</v>
      </c>
      <c r="B7" s="309"/>
      <c r="C7" s="309"/>
      <c r="D7" s="309"/>
      <c r="E7" s="309"/>
      <c r="F7" s="309"/>
      <c r="G7" s="309"/>
      <c r="H7" s="309"/>
    </row>
    <row r="8" spans="1:8">
      <c r="H8" s="39"/>
    </row>
    <row r="9" spans="1:8" ht="20.100000000000001" customHeight="1">
      <c r="A9" s="285" t="s">
        <v>201</v>
      </c>
      <c r="B9" s="285"/>
      <c r="C9" s="285"/>
      <c r="D9" s="285"/>
      <c r="E9" s="285"/>
      <c r="F9" s="285"/>
      <c r="G9" s="285"/>
      <c r="H9" s="285"/>
    </row>
    <row r="10" spans="1:8" ht="20.100000000000001" customHeight="1">
      <c r="A10" s="40" t="s">
        <v>202</v>
      </c>
      <c r="B10" s="270" t="s">
        <v>203</v>
      </c>
      <c r="C10" s="270"/>
      <c r="D10" s="270"/>
      <c r="E10" s="270"/>
      <c r="F10" s="270"/>
      <c r="G10" s="307"/>
      <c r="H10" s="307"/>
    </row>
    <row r="11" spans="1:8" ht="20.100000000000001" customHeight="1">
      <c r="A11" s="41" t="s">
        <v>204</v>
      </c>
      <c r="B11" s="264" t="s">
        <v>205</v>
      </c>
      <c r="C11" s="264"/>
      <c r="D11" s="264"/>
      <c r="E11" s="264"/>
      <c r="F11" s="264"/>
      <c r="G11" s="308" t="s">
        <v>314</v>
      </c>
      <c r="H11" s="308"/>
    </row>
    <row r="12" spans="1:8" ht="30" customHeight="1">
      <c r="A12" s="41" t="s">
        <v>206</v>
      </c>
      <c r="B12" s="264" t="s">
        <v>207</v>
      </c>
      <c r="C12" s="264"/>
      <c r="D12" s="264"/>
      <c r="E12" s="264"/>
      <c r="F12" s="264"/>
      <c r="G12" s="307" t="s">
        <v>315</v>
      </c>
      <c r="H12" s="307"/>
    </row>
    <row r="13" spans="1:8" ht="20.100000000000001" customHeight="1">
      <c r="A13" s="41" t="s">
        <v>208</v>
      </c>
      <c r="B13" s="264" t="s">
        <v>209</v>
      </c>
      <c r="C13" s="264"/>
      <c r="D13" s="264"/>
      <c r="E13" s="264"/>
      <c r="F13" s="264"/>
      <c r="G13" s="308">
        <v>12</v>
      </c>
      <c r="H13" s="308"/>
    </row>
    <row r="14" spans="1:8" ht="20.100000000000001" customHeight="1">
      <c r="A14" s="264" t="s">
        <v>210</v>
      </c>
      <c r="B14" s="264"/>
      <c r="C14" s="264"/>
      <c r="D14" s="264"/>
      <c r="E14" s="264"/>
      <c r="F14" s="264"/>
      <c r="G14" s="264"/>
      <c r="H14" s="264"/>
    </row>
    <row r="15" spans="1:8" ht="20.100000000000001" customHeight="1">
      <c r="A15" s="267"/>
      <c r="B15" s="267"/>
      <c r="C15" s="267"/>
      <c r="D15" s="267"/>
      <c r="E15" s="267"/>
      <c r="F15" s="267"/>
      <c r="G15" s="267"/>
      <c r="H15" s="267"/>
    </row>
    <row r="16" spans="1:8" ht="20.100000000000001" customHeight="1">
      <c r="A16" s="285" t="s">
        <v>211</v>
      </c>
      <c r="B16" s="285"/>
      <c r="C16" s="285"/>
      <c r="D16" s="285"/>
      <c r="E16" s="285"/>
      <c r="F16" s="285"/>
      <c r="G16" s="285"/>
      <c r="H16" s="285"/>
    </row>
    <row r="17" spans="1:8" ht="20.100000000000001" customHeight="1">
      <c r="A17" s="270" t="s">
        <v>212</v>
      </c>
      <c r="B17" s="270"/>
      <c r="C17" s="270"/>
      <c r="D17" s="270"/>
      <c r="E17" s="270"/>
      <c r="F17" s="270"/>
      <c r="G17" s="270"/>
      <c r="H17" s="270"/>
    </row>
    <row r="18" spans="1:8" ht="20.100000000000001" customHeight="1">
      <c r="A18" s="41">
        <v>1</v>
      </c>
      <c r="B18" s="264" t="s">
        <v>213</v>
      </c>
      <c r="C18" s="264"/>
      <c r="D18" s="264"/>
      <c r="E18" s="264"/>
      <c r="F18" s="264"/>
      <c r="G18" s="306" t="s">
        <v>316</v>
      </c>
      <c r="H18" s="306"/>
    </row>
    <row r="19" spans="1:8" ht="20.100000000000001" customHeight="1">
      <c r="A19" s="41">
        <v>2</v>
      </c>
      <c r="B19" s="264" t="s">
        <v>214</v>
      </c>
      <c r="C19" s="264"/>
      <c r="D19" s="264"/>
      <c r="E19" s="264"/>
      <c r="F19" s="264"/>
      <c r="G19" s="304"/>
      <c r="H19" s="304"/>
    </row>
    <row r="20" spans="1:8" ht="20.100000000000001" customHeight="1">
      <c r="A20" s="41">
        <v>3</v>
      </c>
      <c r="B20" s="264" t="s">
        <v>215</v>
      </c>
      <c r="C20" s="264"/>
      <c r="D20" s="264"/>
      <c r="E20" s="264"/>
      <c r="F20" s="264"/>
      <c r="G20" s="303">
        <v>1113</v>
      </c>
      <c r="H20" s="303"/>
    </row>
    <row r="21" spans="1:8" ht="20.100000000000001" customHeight="1">
      <c r="A21" s="41">
        <v>4</v>
      </c>
      <c r="B21" s="264" t="s">
        <v>216</v>
      </c>
      <c r="C21" s="264"/>
      <c r="D21" s="264"/>
      <c r="E21" s="264"/>
      <c r="F21" s="264"/>
      <c r="G21" s="304" t="s">
        <v>317</v>
      </c>
      <c r="H21" s="304"/>
    </row>
    <row r="22" spans="1:8" ht="20.100000000000001" customHeight="1">
      <c r="A22" s="42">
        <v>5</v>
      </c>
      <c r="B22" s="264" t="s">
        <v>218</v>
      </c>
      <c r="C22" s="264"/>
      <c r="D22" s="264"/>
      <c r="E22" s="264"/>
      <c r="F22" s="264"/>
      <c r="G22" s="305">
        <v>44197</v>
      </c>
      <c r="H22" s="305"/>
    </row>
    <row r="23" spans="1:8" ht="20.100000000000001" customHeight="1">
      <c r="A23" s="300"/>
      <c r="B23" s="300"/>
      <c r="C23" s="300"/>
      <c r="D23" s="300"/>
      <c r="E23" s="300"/>
      <c r="F23" s="300"/>
      <c r="G23" s="300"/>
      <c r="H23" s="300"/>
    </row>
    <row r="24" spans="1:8" ht="20.100000000000001" customHeight="1">
      <c r="A24" s="285" t="s">
        <v>219</v>
      </c>
      <c r="B24" s="285"/>
      <c r="C24" s="285"/>
      <c r="D24" s="285"/>
      <c r="E24" s="285"/>
      <c r="F24" s="285"/>
      <c r="G24" s="285"/>
      <c r="H24" s="285"/>
    </row>
    <row r="25" spans="1:8" ht="34.5" customHeight="1">
      <c r="A25" s="40">
        <v>1</v>
      </c>
      <c r="B25" s="270" t="s">
        <v>220</v>
      </c>
      <c r="C25" s="270"/>
      <c r="D25" s="270"/>
      <c r="E25" s="270"/>
      <c r="F25" s="270"/>
      <c r="G25" s="40" t="s">
        <v>221</v>
      </c>
      <c r="H25" s="43" t="s">
        <v>222</v>
      </c>
    </row>
    <row r="26" spans="1:8" ht="20.100000000000001" customHeight="1">
      <c r="A26" s="41" t="s">
        <v>202</v>
      </c>
      <c r="B26" s="264" t="s">
        <v>223</v>
      </c>
      <c r="C26" s="264"/>
      <c r="D26" s="264"/>
      <c r="E26" s="264"/>
      <c r="F26" s="264"/>
      <c r="G26" s="264"/>
      <c r="H26" s="44">
        <f>G20</f>
        <v>1113</v>
      </c>
    </row>
    <row r="27" spans="1:8" ht="20.100000000000001" customHeight="1">
      <c r="A27" s="41" t="s">
        <v>204</v>
      </c>
      <c r="B27" s="301" t="s">
        <v>224</v>
      </c>
      <c r="C27" s="301"/>
      <c r="D27" s="301"/>
      <c r="E27" s="301"/>
      <c r="F27" s="301"/>
      <c r="G27" s="45"/>
      <c r="H27" s="44"/>
    </row>
    <row r="28" spans="1:8" ht="20.100000000000001" customHeight="1">
      <c r="A28" s="41" t="s">
        <v>206</v>
      </c>
      <c r="B28" s="302" t="s">
        <v>225</v>
      </c>
      <c r="C28" s="302"/>
      <c r="D28" s="302"/>
      <c r="E28" s="302"/>
      <c r="F28" s="302"/>
      <c r="G28" s="46"/>
      <c r="H28" s="47"/>
    </row>
    <row r="29" spans="1:8" ht="20.100000000000001" customHeight="1">
      <c r="A29" s="41" t="s">
        <v>208</v>
      </c>
      <c r="B29" s="264" t="s">
        <v>226</v>
      </c>
      <c r="C29" s="264"/>
      <c r="D29" s="264"/>
      <c r="E29" s="264"/>
      <c r="F29" s="264"/>
      <c r="G29" s="41"/>
      <c r="H29" s="44"/>
    </row>
    <row r="30" spans="1:8" ht="20.100000000000001" customHeight="1">
      <c r="A30" s="41" t="s">
        <v>227</v>
      </c>
      <c r="B30" s="264" t="s">
        <v>228</v>
      </c>
      <c r="C30" s="264"/>
      <c r="D30" s="264"/>
      <c r="E30" s="264"/>
      <c r="F30" s="264"/>
      <c r="G30" s="48"/>
      <c r="H30" s="44"/>
    </row>
    <row r="31" spans="1:8" ht="20.100000000000001" customHeight="1">
      <c r="A31" s="42" t="s">
        <v>229</v>
      </c>
      <c r="B31" s="264" t="s">
        <v>230</v>
      </c>
      <c r="C31" s="264"/>
      <c r="D31" s="264"/>
      <c r="E31" s="264"/>
      <c r="F31" s="264"/>
      <c r="G31" s="48"/>
      <c r="H31" s="44"/>
    </row>
    <row r="32" spans="1:8" ht="20.100000000000001" customHeight="1">
      <c r="A32" s="297" t="s">
        <v>231</v>
      </c>
      <c r="B32" s="297"/>
      <c r="C32" s="297"/>
      <c r="D32" s="297"/>
      <c r="E32" s="297"/>
      <c r="F32" s="297"/>
      <c r="G32" s="297"/>
      <c r="H32" s="49">
        <f>SUM(H26:H31)</f>
        <v>1113</v>
      </c>
    </row>
    <row r="33" spans="1:8" ht="20.100000000000001" customHeight="1">
      <c r="A33" s="267"/>
      <c r="B33" s="267"/>
      <c r="C33" s="267"/>
      <c r="D33" s="267"/>
      <c r="E33" s="267"/>
      <c r="F33" s="267"/>
      <c r="G33" s="267"/>
      <c r="H33" s="267"/>
    </row>
    <row r="34" spans="1:8" ht="20.100000000000001" customHeight="1">
      <c r="A34" s="280" t="s">
        <v>232</v>
      </c>
      <c r="B34" s="280"/>
      <c r="C34" s="280"/>
      <c r="D34" s="280"/>
      <c r="E34" s="280"/>
      <c r="F34" s="280"/>
      <c r="G34" s="280"/>
      <c r="H34" s="280"/>
    </row>
    <row r="35" spans="1:8" ht="20.100000000000001" customHeight="1">
      <c r="A35" s="50" t="s">
        <v>233</v>
      </c>
      <c r="B35" s="299" t="s">
        <v>234</v>
      </c>
      <c r="C35" s="299"/>
      <c r="D35" s="299"/>
      <c r="E35" s="299"/>
      <c r="F35" s="299"/>
      <c r="G35" s="40" t="s">
        <v>235</v>
      </c>
      <c r="H35" s="51" t="s">
        <v>222</v>
      </c>
    </row>
    <row r="36" spans="1:8" ht="20.100000000000001" customHeight="1">
      <c r="A36" s="52" t="s">
        <v>202</v>
      </c>
      <c r="B36" s="264" t="s">
        <v>236</v>
      </c>
      <c r="C36" s="264"/>
      <c r="D36" s="264"/>
      <c r="E36" s="264"/>
      <c r="F36" s="264"/>
      <c r="G36" s="53">
        <v>8.3333333333333329E-2</v>
      </c>
      <c r="H36" s="44">
        <f>ROUND(($H$32*G36),2)</f>
        <v>92.75</v>
      </c>
    </row>
    <row r="37" spans="1:8" ht="20.100000000000001" customHeight="1">
      <c r="A37" s="52" t="s">
        <v>204</v>
      </c>
      <c r="B37" s="264" t="s">
        <v>237</v>
      </c>
      <c r="C37" s="264"/>
      <c r="D37" s="264"/>
      <c r="E37" s="264"/>
      <c r="F37" s="264"/>
      <c r="G37" s="53">
        <v>0.121</v>
      </c>
      <c r="H37" s="44">
        <f>ROUND(($H$32*G37),2)</f>
        <v>134.66999999999999</v>
      </c>
    </row>
    <row r="38" spans="1:8" ht="20.100000000000001" customHeight="1">
      <c r="A38" s="267" t="s">
        <v>231</v>
      </c>
      <c r="B38" s="267"/>
      <c r="C38" s="267"/>
      <c r="D38" s="267"/>
      <c r="E38" s="267"/>
      <c r="F38" s="267"/>
      <c r="G38" s="54">
        <f>SUM(G36:G37)</f>
        <v>0.20433333333333331</v>
      </c>
      <c r="H38" s="55">
        <f>ROUND((H36+H37),2)</f>
        <v>227.42</v>
      </c>
    </row>
    <row r="39" spans="1:8" ht="20.100000000000001" customHeight="1">
      <c r="A39" s="273"/>
      <c r="B39" s="274"/>
      <c r="C39" s="274"/>
      <c r="D39" s="274"/>
      <c r="E39" s="274"/>
      <c r="F39" s="274"/>
      <c r="G39" s="274"/>
      <c r="H39" s="275"/>
    </row>
    <row r="40" spans="1:8" ht="20.100000000000001" customHeight="1">
      <c r="A40" s="286" t="s">
        <v>238</v>
      </c>
      <c r="B40" s="286"/>
      <c r="C40" s="286"/>
      <c r="D40" s="286"/>
      <c r="E40" s="286"/>
      <c r="F40" s="286"/>
      <c r="G40" s="56" t="s">
        <v>239</v>
      </c>
      <c r="H40" s="57">
        <f>H32</f>
        <v>1113</v>
      </c>
    </row>
    <row r="41" spans="1:8" ht="20.100000000000001" customHeight="1">
      <c r="A41" s="286"/>
      <c r="B41" s="286"/>
      <c r="C41" s="286"/>
      <c r="D41" s="286"/>
      <c r="E41" s="286"/>
      <c r="F41" s="286"/>
      <c r="G41" s="56" t="s">
        <v>240</v>
      </c>
      <c r="H41" s="57">
        <f>H38</f>
        <v>227.42</v>
      </c>
    </row>
    <row r="42" spans="1:8" ht="20.100000000000001" customHeight="1">
      <c r="A42" s="286"/>
      <c r="B42" s="286"/>
      <c r="C42" s="286"/>
      <c r="D42" s="286"/>
      <c r="E42" s="286"/>
      <c r="F42" s="286"/>
      <c r="G42" s="56" t="s">
        <v>231</v>
      </c>
      <c r="H42" s="57">
        <f>ROUND((H40+H41),2)</f>
        <v>1340.42</v>
      </c>
    </row>
    <row r="43" spans="1:8" ht="20.100000000000001" customHeight="1">
      <c r="A43" s="273"/>
      <c r="B43" s="274"/>
      <c r="C43" s="274"/>
      <c r="D43" s="274"/>
      <c r="E43" s="274"/>
      <c r="F43" s="274"/>
      <c r="G43" s="274"/>
      <c r="H43" s="275"/>
    </row>
    <row r="44" spans="1:8" ht="34.5" customHeight="1">
      <c r="A44" s="297" t="s">
        <v>241</v>
      </c>
      <c r="B44" s="298"/>
      <c r="C44" s="298"/>
      <c r="D44" s="298"/>
      <c r="E44" s="298"/>
      <c r="F44" s="298"/>
      <c r="G44" s="298"/>
      <c r="H44" s="298"/>
    </row>
    <row r="45" spans="1:8" ht="20.100000000000001" customHeight="1">
      <c r="A45" s="50" t="s">
        <v>242</v>
      </c>
      <c r="B45" s="270" t="s">
        <v>243</v>
      </c>
      <c r="C45" s="270"/>
      <c r="D45" s="270"/>
      <c r="E45" s="270"/>
      <c r="F45" s="270"/>
      <c r="G45" s="40" t="s">
        <v>235</v>
      </c>
      <c r="H45" s="43" t="s">
        <v>222</v>
      </c>
    </row>
    <row r="46" spans="1:8" ht="20.100000000000001" customHeight="1">
      <c r="A46" s="52" t="s">
        <v>202</v>
      </c>
      <c r="B46" s="264" t="s">
        <v>244</v>
      </c>
      <c r="C46" s="264"/>
      <c r="D46" s="264"/>
      <c r="E46" s="264"/>
      <c r="F46" s="264"/>
      <c r="G46" s="45">
        <v>0.2</v>
      </c>
      <c r="H46" s="44">
        <f>ROUND(($H$42*G46),2)</f>
        <v>268.08</v>
      </c>
    </row>
    <row r="47" spans="1:8" ht="20.100000000000001" customHeight="1">
      <c r="A47" s="52" t="s">
        <v>204</v>
      </c>
      <c r="B47" s="264" t="s">
        <v>245</v>
      </c>
      <c r="C47" s="264"/>
      <c r="D47" s="264"/>
      <c r="E47" s="264"/>
      <c r="F47" s="264"/>
      <c r="G47" s="45">
        <v>2.5000000000000001E-2</v>
      </c>
      <c r="H47" s="44">
        <f t="shared" ref="H47:H53" si="0">ROUND(($H$42*G47),2)</f>
        <v>33.51</v>
      </c>
    </row>
    <row r="48" spans="1:8" ht="20.100000000000001" customHeight="1">
      <c r="A48" s="52" t="s">
        <v>206</v>
      </c>
      <c r="B48" s="264" t="s">
        <v>246</v>
      </c>
      <c r="C48" s="264"/>
      <c r="D48" s="264"/>
      <c r="E48" s="264"/>
      <c r="F48" s="264"/>
      <c r="G48" s="58">
        <v>1.78E-2</v>
      </c>
      <c r="H48" s="44">
        <f t="shared" si="0"/>
        <v>23.86</v>
      </c>
    </row>
    <row r="49" spans="1:8" ht="20.100000000000001" customHeight="1">
      <c r="A49" s="52" t="s">
        <v>208</v>
      </c>
      <c r="B49" s="264" t="s">
        <v>247</v>
      </c>
      <c r="C49" s="264"/>
      <c r="D49" s="264"/>
      <c r="E49" s="264"/>
      <c r="F49" s="264"/>
      <c r="G49" s="45">
        <v>1.4999999999999999E-2</v>
      </c>
      <c r="H49" s="44">
        <f t="shared" si="0"/>
        <v>20.11</v>
      </c>
    </row>
    <row r="50" spans="1:8" ht="20.100000000000001" customHeight="1">
      <c r="A50" s="52" t="s">
        <v>227</v>
      </c>
      <c r="B50" s="264" t="s">
        <v>248</v>
      </c>
      <c r="C50" s="264"/>
      <c r="D50" s="264"/>
      <c r="E50" s="264"/>
      <c r="F50" s="264"/>
      <c r="G50" s="45">
        <v>0.01</v>
      </c>
      <c r="H50" s="44">
        <f t="shared" si="0"/>
        <v>13.4</v>
      </c>
    </row>
    <row r="51" spans="1:8" ht="20.100000000000001" customHeight="1">
      <c r="A51" s="52" t="s">
        <v>229</v>
      </c>
      <c r="B51" s="264" t="s">
        <v>249</v>
      </c>
      <c r="C51" s="264"/>
      <c r="D51" s="264"/>
      <c r="E51" s="264"/>
      <c r="F51" s="264"/>
      <c r="G51" s="45">
        <v>6.0000000000000001E-3</v>
      </c>
      <c r="H51" s="44">
        <f t="shared" si="0"/>
        <v>8.0399999999999991</v>
      </c>
    </row>
    <row r="52" spans="1:8" ht="20.100000000000001" customHeight="1">
      <c r="A52" s="52" t="s">
        <v>250</v>
      </c>
      <c r="B52" s="264" t="s">
        <v>251</v>
      </c>
      <c r="C52" s="264"/>
      <c r="D52" s="264"/>
      <c r="E52" s="264"/>
      <c r="F52" s="264"/>
      <c r="G52" s="45">
        <v>2E-3</v>
      </c>
      <c r="H52" s="44">
        <f t="shared" si="0"/>
        <v>2.68</v>
      </c>
    </row>
    <row r="53" spans="1:8" ht="20.100000000000001" customHeight="1">
      <c r="A53" s="52" t="s">
        <v>252</v>
      </c>
      <c r="B53" s="264" t="s">
        <v>253</v>
      </c>
      <c r="C53" s="264"/>
      <c r="D53" s="264"/>
      <c r="E53" s="264"/>
      <c r="F53" s="264"/>
      <c r="G53" s="45">
        <v>0.08</v>
      </c>
      <c r="H53" s="44">
        <f t="shared" si="0"/>
        <v>107.23</v>
      </c>
    </row>
    <row r="54" spans="1:8" ht="20.100000000000001" customHeight="1">
      <c r="A54" s="296" t="s">
        <v>254</v>
      </c>
      <c r="B54" s="296"/>
      <c r="C54" s="296"/>
      <c r="D54" s="296"/>
      <c r="E54" s="296"/>
      <c r="F54" s="296"/>
      <c r="G54" s="58">
        <f>SUM(G46:G53)</f>
        <v>0.35580000000000006</v>
      </c>
      <c r="H54" s="55">
        <f>ROUND((SUM(H46:H53)),2)</f>
        <v>476.91</v>
      </c>
    </row>
    <row r="55" spans="1:8" ht="20.100000000000001" customHeight="1">
      <c r="A55" s="59"/>
      <c r="B55" s="60"/>
      <c r="C55" s="60"/>
      <c r="D55" s="60"/>
      <c r="E55" s="60"/>
      <c r="F55" s="60"/>
      <c r="G55" s="60"/>
      <c r="H55" s="61"/>
    </row>
    <row r="56" spans="1:8" ht="20.100000000000001" customHeight="1">
      <c r="A56" s="62"/>
      <c r="B56" s="63"/>
      <c r="C56" s="63"/>
      <c r="D56" s="63"/>
      <c r="E56" s="63"/>
      <c r="F56" s="63"/>
      <c r="G56" s="63"/>
      <c r="H56" s="64"/>
    </row>
    <row r="57" spans="1:8" ht="20.100000000000001" customHeight="1">
      <c r="A57" s="62"/>
      <c r="B57" s="63"/>
      <c r="C57" s="63"/>
      <c r="D57" s="63"/>
      <c r="E57" s="63"/>
      <c r="F57" s="63"/>
      <c r="G57" s="63"/>
      <c r="H57" s="64"/>
    </row>
    <row r="58" spans="1:8" ht="20.100000000000001" customHeight="1">
      <c r="A58" s="65"/>
      <c r="B58" s="66"/>
      <c r="C58" s="66"/>
      <c r="D58" s="66"/>
      <c r="E58" s="66"/>
      <c r="F58" s="66"/>
      <c r="G58" s="66"/>
      <c r="H58" s="67"/>
    </row>
    <row r="59" spans="1:8" ht="20.100000000000001" customHeight="1">
      <c r="A59" s="285" t="s">
        <v>255</v>
      </c>
      <c r="B59" s="280"/>
      <c r="C59" s="280"/>
      <c r="D59" s="280"/>
      <c r="E59" s="280"/>
      <c r="F59" s="280"/>
      <c r="G59" s="280"/>
      <c r="H59" s="280"/>
    </row>
    <row r="60" spans="1:8" ht="20.100000000000001" customHeight="1">
      <c r="A60" s="68" t="s">
        <v>256</v>
      </c>
      <c r="B60" s="290" t="s">
        <v>257</v>
      </c>
      <c r="C60" s="290"/>
      <c r="D60" s="290"/>
      <c r="E60" s="290"/>
      <c r="F60" s="290"/>
      <c r="G60" s="290"/>
      <c r="H60" s="69" t="s">
        <v>222</v>
      </c>
    </row>
    <row r="61" spans="1:8" ht="20.100000000000001" customHeight="1">
      <c r="A61" s="291" t="s">
        <v>202</v>
      </c>
      <c r="B61" s="272" t="s">
        <v>258</v>
      </c>
      <c r="C61" s="272"/>
      <c r="D61" s="272"/>
      <c r="E61" s="272"/>
      <c r="F61" s="272"/>
      <c r="G61" s="272"/>
      <c r="H61" s="70">
        <f>ROUND((H62-H64),2)</f>
        <v>100.42</v>
      </c>
    </row>
    <row r="62" spans="1:8" ht="45" customHeight="1">
      <c r="A62" s="292"/>
      <c r="B62" s="264" t="s">
        <v>259</v>
      </c>
      <c r="C62" s="264"/>
      <c r="D62" s="264"/>
      <c r="E62" s="264"/>
      <c r="F62" s="264"/>
      <c r="G62" s="71">
        <v>3.8</v>
      </c>
      <c r="H62" s="294">
        <f>ROUND((G62*G63),2)</f>
        <v>167.2</v>
      </c>
    </row>
    <row r="63" spans="1:8" ht="20.100000000000001" customHeight="1">
      <c r="A63" s="292"/>
      <c r="B63" s="264" t="s">
        <v>260</v>
      </c>
      <c r="C63" s="264"/>
      <c r="D63" s="264"/>
      <c r="E63" s="264"/>
      <c r="F63" s="264"/>
      <c r="G63" s="72">
        <v>44</v>
      </c>
      <c r="H63" s="295"/>
    </row>
    <row r="64" spans="1:8" ht="20.100000000000001" customHeight="1">
      <c r="A64" s="293"/>
      <c r="B64" s="264" t="s">
        <v>261</v>
      </c>
      <c r="C64" s="264"/>
      <c r="D64" s="264"/>
      <c r="E64" s="264"/>
      <c r="F64" s="264"/>
      <c r="G64" s="73">
        <v>0.06</v>
      </c>
      <c r="H64" s="74">
        <f>ROUND((H26*G64),2)</f>
        <v>66.78</v>
      </c>
    </row>
    <row r="65" spans="1:8" ht="20.100000000000001" customHeight="1">
      <c r="A65" s="52" t="s">
        <v>204</v>
      </c>
      <c r="B65" s="264" t="s">
        <v>262</v>
      </c>
      <c r="C65" s="264"/>
      <c r="D65" s="264"/>
      <c r="E65" s="264"/>
      <c r="F65" s="264"/>
      <c r="G65" s="41"/>
      <c r="H65" s="75">
        <v>277.2</v>
      </c>
    </row>
    <row r="66" spans="1:8" ht="20.100000000000001" customHeight="1">
      <c r="A66" s="239" t="s">
        <v>206</v>
      </c>
      <c r="B66" s="264" t="s">
        <v>318</v>
      </c>
      <c r="C66" s="264"/>
      <c r="D66" s="264"/>
      <c r="E66" s="264"/>
      <c r="F66" s="264"/>
      <c r="G66" s="48"/>
      <c r="H66" s="75">
        <v>15</v>
      </c>
    </row>
    <row r="67" spans="1:8" ht="20.100000000000001" customHeight="1">
      <c r="A67" s="239" t="s">
        <v>208</v>
      </c>
      <c r="B67" s="264" t="s">
        <v>413</v>
      </c>
      <c r="C67" s="264"/>
      <c r="D67" s="264"/>
      <c r="E67" s="264"/>
      <c r="F67" s="264"/>
      <c r="G67" s="48"/>
      <c r="H67" s="76">
        <v>10</v>
      </c>
    </row>
    <row r="68" spans="1:8" ht="20.100000000000001" customHeight="1">
      <c r="A68" s="239" t="s">
        <v>227</v>
      </c>
      <c r="B68" s="264" t="s">
        <v>412</v>
      </c>
      <c r="C68" s="264"/>
      <c r="D68" s="264"/>
      <c r="E68" s="264"/>
      <c r="F68" s="264"/>
      <c r="G68" s="48"/>
      <c r="H68" s="76">
        <v>85</v>
      </c>
    </row>
    <row r="69" spans="1:8" ht="20.100000000000001" customHeight="1">
      <c r="A69" s="239" t="s">
        <v>229</v>
      </c>
      <c r="B69" s="264" t="s">
        <v>414</v>
      </c>
      <c r="C69" s="264"/>
      <c r="D69" s="264"/>
      <c r="E69" s="264"/>
      <c r="F69" s="264"/>
      <c r="G69" s="48"/>
      <c r="H69" s="76">
        <v>10</v>
      </c>
    </row>
    <row r="70" spans="1:8" ht="20.100000000000001" customHeight="1">
      <c r="A70" s="52"/>
      <c r="B70" s="267" t="s">
        <v>254</v>
      </c>
      <c r="C70" s="267"/>
      <c r="D70" s="267"/>
      <c r="E70" s="267"/>
      <c r="F70" s="267"/>
      <c r="G70" s="267"/>
      <c r="H70" s="77">
        <f>ROUND((H61+H65+H66+H67+H68+H69),2)</f>
        <v>497.62</v>
      </c>
    </row>
    <row r="71" spans="1:8" ht="20.100000000000001" customHeight="1">
      <c r="A71" s="287"/>
      <c r="B71" s="288"/>
      <c r="C71" s="288"/>
      <c r="D71" s="288"/>
      <c r="E71" s="288"/>
      <c r="F71" s="288"/>
      <c r="G71" s="288"/>
      <c r="H71" s="289"/>
    </row>
    <row r="72" spans="1:8" ht="20.100000000000001" customHeight="1">
      <c r="A72" s="280" t="s">
        <v>263</v>
      </c>
      <c r="B72" s="280"/>
      <c r="C72" s="280"/>
      <c r="D72" s="280"/>
      <c r="E72" s="280"/>
      <c r="F72" s="280"/>
      <c r="G72" s="280"/>
      <c r="H72" s="280"/>
    </row>
    <row r="73" spans="1:8" ht="20.100000000000001" customHeight="1">
      <c r="A73" s="52">
        <v>2</v>
      </c>
      <c r="B73" s="264" t="s">
        <v>264</v>
      </c>
      <c r="C73" s="264"/>
      <c r="D73" s="264"/>
      <c r="E73" s="264"/>
      <c r="F73" s="264"/>
      <c r="G73" s="264"/>
      <c r="H73" s="78" t="s">
        <v>222</v>
      </c>
    </row>
    <row r="74" spans="1:8" ht="20.100000000000001" customHeight="1">
      <c r="A74" s="52" t="s">
        <v>233</v>
      </c>
      <c r="B74" s="264" t="s">
        <v>234</v>
      </c>
      <c r="C74" s="264"/>
      <c r="D74" s="264"/>
      <c r="E74" s="264"/>
      <c r="F74" s="264"/>
      <c r="G74" s="264"/>
      <c r="H74" s="79">
        <f>H38</f>
        <v>227.42</v>
      </c>
    </row>
    <row r="75" spans="1:8" ht="20.100000000000001" customHeight="1">
      <c r="A75" s="52" t="s">
        <v>242</v>
      </c>
      <c r="B75" s="264" t="s">
        <v>243</v>
      </c>
      <c r="C75" s="264"/>
      <c r="D75" s="264"/>
      <c r="E75" s="264"/>
      <c r="F75" s="264"/>
      <c r="G75" s="264"/>
      <c r="H75" s="79">
        <f>H54</f>
        <v>476.91</v>
      </c>
    </row>
    <row r="76" spans="1:8" ht="20.100000000000001" customHeight="1">
      <c r="A76" s="52" t="s">
        <v>256</v>
      </c>
      <c r="B76" s="264" t="s">
        <v>257</v>
      </c>
      <c r="C76" s="264"/>
      <c r="D76" s="264"/>
      <c r="E76" s="264"/>
      <c r="F76" s="264"/>
      <c r="G76" s="264"/>
      <c r="H76" s="79">
        <f>H70</f>
        <v>497.62</v>
      </c>
    </row>
    <row r="77" spans="1:8" ht="20.100000000000001" customHeight="1">
      <c r="A77" s="267" t="s">
        <v>231</v>
      </c>
      <c r="B77" s="267"/>
      <c r="C77" s="267"/>
      <c r="D77" s="267"/>
      <c r="E77" s="267"/>
      <c r="F77" s="267"/>
      <c r="G77" s="267"/>
      <c r="H77" s="77">
        <f>ROUND((SUM(H74:H76)),2)</f>
        <v>1201.95</v>
      </c>
    </row>
    <row r="78" spans="1:8" ht="20.100000000000001" customHeight="1">
      <c r="A78" s="267"/>
      <c r="B78" s="267"/>
      <c r="C78" s="267"/>
      <c r="D78" s="267"/>
      <c r="E78" s="267"/>
      <c r="F78" s="267"/>
      <c r="G78" s="267"/>
      <c r="H78" s="267"/>
    </row>
    <row r="79" spans="1:8" ht="20.100000000000001" customHeight="1">
      <c r="A79" s="280" t="s">
        <v>265</v>
      </c>
      <c r="B79" s="280"/>
      <c r="C79" s="280"/>
      <c r="D79" s="280"/>
      <c r="E79" s="280"/>
      <c r="F79" s="280"/>
      <c r="G79" s="280"/>
      <c r="H79" s="280"/>
    </row>
    <row r="80" spans="1:8" ht="20.100000000000001" customHeight="1">
      <c r="A80" s="40">
        <v>3</v>
      </c>
      <c r="B80" s="270" t="s">
        <v>266</v>
      </c>
      <c r="C80" s="270"/>
      <c r="D80" s="270"/>
      <c r="E80" s="270"/>
      <c r="F80" s="270"/>
      <c r="G80" s="40" t="s">
        <v>235</v>
      </c>
      <c r="H80" s="43" t="s">
        <v>222</v>
      </c>
    </row>
    <row r="81" spans="1:8" ht="20.100000000000001" customHeight="1">
      <c r="A81" s="52" t="s">
        <v>202</v>
      </c>
      <c r="B81" s="264" t="s">
        <v>267</v>
      </c>
      <c r="C81" s="264"/>
      <c r="D81" s="264"/>
      <c r="E81" s="264"/>
      <c r="F81" s="264"/>
      <c r="G81" s="80">
        <v>4.1999999999999997E-3</v>
      </c>
      <c r="H81" s="79">
        <f>ROUND(($H$32*G81),2)</f>
        <v>4.67</v>
      </c>
    </row>
    <row r="82" spans="1:8" ht="20.100000000000001" customHeight="1">
      <c r="A82" s="52" t="s">
        <v>204</v>
      </c>
      <c r="B82" s="272" t="s">
        <v>268</v>
      </c>
      <c r="C82" s="272"/>
      <c r="D82" s="272"/>
      <c r="E82" s="272"/>
      <c r="F82" s="272"/>
      <c r="G82" s="45">
        <v>2.9999999999999997E-4</v>
      </c>
      <c r="H82" s="79">
        <f t="shared" ref="H82:H86" si="1">ROUND(($H$32*G82),2)</f>
        <v>0.33</v>
      </c>
    </row>
    <row r="83" spans="1:8" ht="20.100000000000001" customHeight="1">
      <c r="A83" s="52" t="s">
        <v>206</v>
      </c>
      <c r="B83" s="264" t="s">
        <v>269</v>
      </c>
      <c r="C83" s="264"/>
      <c r="D83" s="264"/>
      <c r="E83" s="264"/>
      <c r="F83" s="264"/>
      <c r="G83" s="80">
        <v>0.02</v>
      </c>
      <c r="H83" s="79">
        <f t="shared" si="1"/>
        <v>22.26</v>
      </c>
    </row>
    <row r="84" spans="1:8" ht="20.100000000000001" customHeight="1">
      <c r="A84" s="52" t="s">
        <v>208</v>
      </c>
      <c r="B84" s="264" t="s">
        <v>270</v>
      </c>
      <c r="C84" s="264"/>
      <c r="D84" s="264"/>
      <c r="E84" s="264"/>
      <c r="F84" s="264"/>
      <c r="G84" s="80">
        <v>1.9400000000000001E-2</v>
      </c>
      <c r="H84" s="79">
        <f t="shared" si="1"/>
        <v>21.59</v>
      </c>
    </row>
    <row r="85" spans="1:8" ht="20.100000000000001" customHeight="1">
      <c r="A85" s="52" t="s">
        <v>227</v>
      </c>
      <c r="B85" s="272" t="s">
        <v>271</v>
      </c>
      <c r="C85" s="272"/>
      <c r="D85" s="272"/>
      <c r="E85" s="272"/>
      <c r="F85" s="272"/>
      <c r="G85" s="45">
        <v>7.7000000000000002E-3</v>
      </c>
      <c r="H85" s="79">
        <f t="shared" si="1"/>
        <v>8.57</v>
      </c>
    </row>
    <row r="86" spans="1:8" ht="20.100000000000001" customHeight="1">
      <c r="A86" s="52" t="s">
        <v>229</v>
      </c>
      <c r="B86" s="264" t="s">
        <v>272</v>
      </c>
      <c r="C86" s="264"/>
      <c r="D86" s="264"/>
      <c r="E86" s="264"/>
      <c r="F86" s="264"/>
      <c r="G86" s="80">
        <v>0.02</v>
      </c>
      <c r="H86" s="79">
        <f t="shared" si="1"/>
        <v>22.26</v>
      </c>
    </row>
    <row r="87" spans="1:8" ht="20.100000000000001" customHeight="1">
      <c r="A87" s="267" t="s">
        <v>231</v>
      </c>
      <c r="B87" s="267"/>
      <c r="C87" s="267"/>
      <c r="D87" s="267"/>
      <c r="E87" s="267"/>
      <c r="F87" s="267"/>
      <c r="G87" s="267"/>
      <c r="H87" s="77">
        <f>ROUND((SUM(H81:H86)),2)</f>
        <v>79.680000000000007</v>
      </c>
    </row>
    <row r="88" spans="1:8" ht="20.100000000000001" customHeight="1">
      <c r="A88" s="273"/>
      <c r="B88" s="274"/>
      <c r="C88" s="274"/>
      <c r="D88" s="274"/>
      <c r="E88" s="274"/>
      <c r="F88" s="274"/>
      <c r="G88" s="274"/>
      <c r="H88" s="275"/>
    </row>
    <row r="89" spans="1:8" ht="20.100000000000001" customHeight="1">
      <c r="A89" s="286" t="s">
        <v>273</v>
      </c>
      <c r="B89" s="286"/>
      <c r="C89" s="286"/>
      <c r="D89" s="286"/>
      <c r="E89" s="286"/>
      <c r="F89" s="286"/>
      <c r="G89" s="81" t="s">
        <v>239</v>
      </c>
      <c r="H89" s="57">
        <f>H32</f>
        <v>1113</v>
      </c>
    </row>
    <row r="90" spans="1:8" ht="20.100000000000001" customHeight="1">
      <c r="A90" s="286"/>
      <c r="B90" s="286"/>
      <c r="C90" s="286"/>
      <c r="D90" s="286"/>
      <c r="E90" s="286"/>
      <c r="F90" s="286"/>
      <c r="G90" s="81" t="s">
        <v>274</v>
      </c>
      <c r="H90" s="57">
        <f>H77</f>
        <v>1201.95</v>
      </c>
    </row>
    <row r="91" spans="1:8" ht="20.100000000000001" customHeight="1">
      <c r="A91" s="286"/>
      <c r="B91" s="286"/>
      <c r="C91" s="286"/>
      <c r="D91" s="286"/>
      <c r="E91" s="286"/>
      <c r="F91" s="286"/>
      <c r="G91" s="81" t="s">
        <v>275</v>
      </c>
      <c r="H91" s="57">
        <f>H87</f>
        <v>79.680000000000007</v>
      </c>
    </row>
    <row r="92" spans="1:8" ht="20.100000000000001" customHeight="1">
      <c r="A92" s="286"/>
      <c r="B92" s="286"/>
      <c r="C92" s="286"/>
      <c r="D92" s="286"/>
      <c r="E92" s="286"/>
      <c r="F92" s="286"/>
      <c r="G92" s="82" t="s">
        <v>231</v>
      </c>
      <c r="H92" s="83">
        <f>SUM(H89:H91)</f>
        <v>2394.6299999999997</v>
      </c>
    </row>
    <row r="93" spans="1:8" ht="20.100000000000001" customHeight="1">
      <c r="A93" s="273"/>
      <c r="B93" s="274"/>
      <c r="C93" s="274"/>
      <c r="D93" s="274"/>
      <c r="E93" s="274"/>
      <c r="F93" s="274"/>
      <c r="G93" s="274"/>
      <c r="H93" s="275"/>
    </row>
    <row r="94" spans="1:8" ht="20.100000000000001" customHeight="1">
      <c r="A94" s="285" t="s">
        <v>276</v>
      </c>
      <c r="B94" s="285"/>
      <c r="C94" s="285"/>
      <c r="D94" s="285"/>
      <c r="E94" s="285"/>
      <c r="F94" s="285"/>
      <c r="G94" s="285"/>
      <c r="H94" s="285"/>
    </row>
    <row r="95" spans="1:8" ht="20.100000000000001" customHeight="1">
      <c r="A95" s="84" t="s">
        <v>277</v>
      </c>
      <c r="B95" s="267" t="s">
        <v>278</v>
      </c>
      <c r="C95" s="267"/>
      <c r="D95" s="267"/>
      <c r="E95" s="267"/>
      <c r="F95" s="267"/>
      <c r="G95" s="40" t="s">
        <v>235</v>
      </c>
      <c r="H95" s="85" t="s">
        <v>222</v>
      </c>
    </row>
    <row r="96" spans="1:8" ht="20.100000000000001" customHeight="1">
      <c r="A96" s="84" t="s">
        <v>202</v>
      </c>
      <c r="B96" s="272" t="s">
        <v>279</v>
      </c>
      <c r="C96" s="272"/>
      <c r="D96" s="272"/>
      <c r="E96" s="272"/>
      <c r="F96" s="272"/>
      <c r="G96" s="45">
        <v>9.2999999999999992E-3</v>
      </c>
      <c r="H96" s="44">
        <f>ROUND(($H$92*G96),2)</f>
        <v>22.27</v>
      </c>
    </row>
    <row r="97" spans="1:8" ht="20.100000000000001" customHeight="1">
      <c r="A97" s="52" t="s">
        <v>204</v>
      </c>
      <c r="B97" s="272" t="s">
        <v>280</v>
      </c>
      <c r="C97" s="272"/>
      <c r="D97" s="272"/>
      <c r="E97" s="272"/>
      <c r="F97" s="272"/>
      <c r="G97" s="45">
        <v>2.8E-3</v>
      </c>
      <c r="H97" s="44">
        <f t="shared" ref="H97:H100" si="2">ROUND(($H$92*G97),2)</f>
        <v>6.7</v>
      </c>
    </row>
    <row r="98" spans="1:8" ht="20.100000000000001" customHeight="1">
      <c r="A98" s="52" t="s">
        <v>206</v>
      </c>
      <c r="B98" s="272" t="s">
        <v>281</v>
      </c>
      <c r="C98" s="272"/>
      <c r="D98" s="272"/>
      <c r="E98" s="272"/>
      <c r="F98" s="272"/>
      <c r="G98" s="86">
        <v>2.9999999999999997E-4</v>
      </c>
      <c r="H98" s="44">
        <f t="shared" si="2"/>
        <v>0.72</v>
      </c>
    </row>
    <row r="99" spans="1:8" ht="20.100000000000001" customHeight="1">
      <c r="A99" s="52" t="s">
        <v>208</v>
      </c>
      <c r="B99" s="272" t="s">
        <v>282</v>
      </c>
      <c r="C99" s="272"/>
      <c r="D99" s="272"/>
      <c r="E99" s="272"/>
      <c r="F99" s="272"/>
      <c r="G99" s="45">
        <v>2.9999999999999997E-4</v>
      </c>
      <c r="H99" s="44">
        <f t="shared" si="2"/>
        <v>0.72</v>
      </c>
    </row>
    <row r="100" spans="1:8" ht="20.100000000000001" customHeight="1">
      <c r="A100" s="52" t="s">
        <v>227</v>
      </c>
      <c r="B100" s="272" t="s">
        <v>283</v>
      </c>
      <c r="C100" s="272"/>
      <c r="D100" s="272"/>
      <c r="E100" s="272"/>
      <c r="F100" s="272"/>
      <c r="G100" s="45">
        <v>2.9999999999999997E-4</v>
      </c>
      <c r="H100" s="44">
        <f t="shared" si="2"/>
        <v>0.72</v>
      </c>
    </row>
    <row r="101" spans="1:8" ht="20.100000000000001" customHeight="1">
      <c r="A101" s="42" t="s">
        <v>229</v>
      </c>
      <c r="B101" s="272" t="s">
        <v>284</v>
      </c>
      <c r="C101" s="272"/>
      <c r="D101" s="272"/>
      <c r="E101" s="272"/>
      <c r="F101" s="272"/>
      <c r="G101" s="45"/>
      <c r="H101" s="44"/>
    </row>
    <row r="102" spans="1:8" ht="20.100000000000001" customHeight="1">
      <c r="A102" s="267" t="s">
        <v>254</v>
      </c>
      <c r="B102" s="267"/>
      <c r="C102" s="267"/>
      <c r="D102" s="267"/>
      <c r="E102" s="267"/>
      <c r="F102" s="267"/>
      <c r="G102" s="267"/>
      <c r="H102" s="55">
        <f>SUM(H96:H101)</f>
        <v>31.129999999999995</v>
      </c>
    </row>
    <row r="103" spans="1:8" ht="20.100000000000001" customHeight="1">
      <c r="A103" s="62"/>
      <c r="B103" s="63"/>
      <c r="C103" s="63"/>
      <c r="D103" s="63"/>
      <c r="E103" s="63"/>
      <c r="F103" s="63"/>
      <c r="G103" s="63"/>
      <c r="H103" s="87"/>
    </row>
    <row r="104" spans="1:8" ht="20.100000000000001" customHeight="1">
      <c r="A104" s="280" t="s">
        <v>285</v>
      </c>
      <c r="B104" s="280"/>
      <c r="C104" s="280"/>
      <c r="D104" s="280"/>
      <c r="E104" s="280"/>
      <c r="F104" s="280"/>
      <c r="G104" s="280"/>
      <c r="H104" s="280"/>
    </row>
    <row r="105" spans="1:8" ht="20.100000000000001" customHeight="1">
      <c r="A105" s="50">
        <v>4</v>
      </c>
      <c r="B105" s="270" t="s">
        <v>286</v>
      </c>
      <c r="C105" s="270"/>
      <c r="D105" s="270"/>
      <c r="E105" s="270"/>
      <c r="F105" s="270"/>
      <c r="G105" s="270"/>
      <c r="H105" s="51" t="s">
        <v>222</v>
      </c>
    </row>
    <row r="106" spans="1:8" ht="20.100000000000001" customHeight="1">
      <c r="A106" s="52" t="s">
        <v>277</v>
      </c>
      <c r="B106" s="264" t="s">
        <v>278</v>
      </c>
      <c r="C106" s="264"/>
      <c r="D106" s="264"/>
      <c r="E106" s="264"/>
      <c r="F106" s="264"/>
      <c r="G106" s="88"/>
      <c r="H106" s="44">
        <f>H102</f>
        <v>31.129999999999995</v>
      </c>
    </row>
    <row r="107" spans="1:8" ht="20.100000000000001" customHeight="1">
      <c r="A107" s="267" t="s">
        <v>231</v>
      </c>
      <c r="B107" s="267"/>
      <c r="C107" s="267"/>
      <c r="D107" s="267"/>
      <c r="E107" s="267"/>
      <c r="F107" s="267"/>
      <c r="G107" s="267"/>
      <c r="H107" s="55">
        <f>SUM(H106:H106)</f>
        <v>31.129999999999995</v>
      </c>
    </row>
    <row r="108" spans="1:8" ht="20.100000000000001" customHeight="1">
      <c r="A108" s="60"/>
      <c r="B108" s="60"/>
      <c r="C108" s="60"/>
      <c r="D108" s="60"/>
      <c r="E108" s="60"/>
      <c r="F108" s="60"/>
      <c r="G108" s="60"/>
      <c r="H108" s="60"/>
    </row>
    <row r="109" spans="1:8" ht="20.100000000000001" customHeight="1">
      <c r="A109" s="63"/>
      <c r="B109" s="63"/>
      <c r="C109" s="63"/>
      <c r="D109" s="63"/>
      <c r="E109" s="63"/>
      <c r="F109" s="63"/>
      <c r="G109" s="63"/>
      <c r="H109" s="63"/>
    </row>
    <row r="110" spans="1:8" ht="20.100000000000001" customHeight="1">
      <c r="A110" s="63"/>
      <c r="B110" s="63"/>
      <c r="C110" s="63"/>
      <c r="D110" s="63"/>
      <c r="E110" s="63"/>
      <c r="F110" s="63"/>
      <c r="G110" s="63"/>
      <c r="H110" s="63"/>
    </row>
    <row r="111" spans="1:8" ht="20.100000000000001" customHeight="1">
      <c r="A111" s="63"/>
      <c r="B111" s="63"/>
      <c r="C111" s="63"/>
      <c r="D111" s="63"/>
      <c r="E111" s="63"/>
      <c r="F111" s="63"/>
      <c r="G111" s="63"/>
      <c r="H111" s="63"/>
    </row>
    <row r="112" spans="1:8" ht="20.100000000000001" customHeight="1">
      <c r="A112" s="281" t="s">
        <v>287</v>
      </c>
      <c r="B112" s="282"/>
      <c r="C112" s="282"/>
      <c r="D112" s="282"/>
      <c r="E112" s="282"/>
      <c r="F112" s="282"/>
      <c r="G112" s="282"/>
      <c r="H112" s="283"/>
    </row>
    <row r="113" spans="1:8" ht="20.100000000000001" customHeight="1">
      <c r="A113" s="89">
        <v>5</v>
      </c>
      <c r="B113" s="284" t="s">
        <v>288</v>
      </c>
      <c r="C113" s="284"/>
      <c r="D113" s="284"/>
      <c r="E113" s="284"/>
      <c r="F113" s="284"/>
      <c r="G113" s="284"/>
      <c r="H113" s="90" t="s">
        <v>222</v>
      </c>
    </row>
    <row r="114" spans="1:8" ht="20.100000000000001" customHeight="1">
      <c r="A114" s="52" t="s">
        <v>202</v>
      </c>
      <c r="B114" s="264" t="s">
        <v>289</v>
      </c>
      <c r="C114" s="264"/>
      <c r="D114" s="264"/>
      <c r="E114" s="264"/>
      <c r="F114" s="264"/>
      <c r="G114" s="264"/>
      <c r="H114" s="44">
        <f>UNIFORME!D69</f>
        <v>68.083333333333329</v>
      </c>
    </row>
    <row r="115" spans="1:8" ht="20.100000000000001" customHeight="1">
      <c r="A115" s="52" t="s">
        <v>204</v>
      </c>
      <c r="B115" s="264" t="s">
        <v>290</v>
      </c>
      <c r="C115" s="264"/>
      <c r="D115" s="264"/>
      <c r="E115" s="264"/>
      <c r="F115" s="264"/>
      <c r="G115" s="264"/>
      <c r="H115" s="91">
        <v>0</v>
      </c>
    </row>
    <row r="116" spans="1:8" ht="20.100000000000001" customHeight="1">
      <c r="A116" s="52" t="s">
        <v>206</v>
      </c>
      <c r="B116" s="272" t="s">
        <v>291</v>
      </c>
      <c r="C116" s="272"/>
      <c r="D116" s="272"/>
      <c r="E116" s="272"/>
      <c r="F116" s="272"/>
      <c r="G116" s="272"/>
      <c r="H116" s="91">
        <v>0</v>
      </c>
    </row>
    <row r="117" spans="1:8" ht="20.100000000000001" customHeight="1">
      <c r="A117" s="52" t="s">
        <v>208</v>
      </c>
      <c r="B117" s="264" t="s">
        <v>292</v>
      </c>
      <c r="C117" s="264"/>
      <c r="D117" s="264"/>
      <c r="E117" s="264"/>
      <c r="F117" s="264"/>
      <c r="G117" s="264"/>
      <c r="H117" s="91">
        <v>0</v>
      </c>
    </row>
    <row r="118" spans="1:8" ht="20.100000000000001" customHeight="1">
      <c r="A118" s="267" t="s">
        <v>231</v>
      </c>
      <c r="B118" s="267"/>
      <c r="C118" s="267"/>
      <c r="D118" s="267"/>
      <c r="E118" s="267"/>
      <c r="F118" s="267"/>
      <c r="G118" s="267"/>
      <c r="H118" s="92">
        <f>ROUND(SUM(H114:H117),2)</f>
        <v>68.08</v>
      </c>
    </row>
    <row r="119" spans="1:8" ht="20.100000000000001" customHeight="1">
      <c r="A119" s="273"/>
      <c r="B119" s="274"/>
      <c r="C119" s="274"/>
      <c r="D119" s="274"/>
      <c r="E119" s="274"/>
      <c r="F119" s="274"/>
      <c r="G119" s="274"/>
      <c r="H119" s="275"/>
    </row>
    <row r="120" spans="1:8" ht="20.100000000000001" customHeight="1">
      <c r="A120" s="276" t="s">
        <v>293</v>
      </c>
      <c r="B120" s="276"/>
      <c r="C120" s="276"/>
      <c r="D120" s="276"/>
      <c r="E120" s="276"/>
      <c r="F120" s="276"/>
      <c r="G120" s="81" t="s">
        <v>239</v>
      </c>
      <c r="H120" s="93">
        <f>H32</f>
        <v>1113</v>
      </c>
    </row>
    <row r="121" spans="1:8" ht="20.100000000000001" customHeight="1">
      <c r="A121" s="276"/>
      <c r="B121" s="276"/>
      <c r="C121" s="276"/>
      <c r="D121" s="276"/>
      <c r="E121" s="276"/>
      <c r="F121" s="276"/>
      <c r="G121" s="81" t="s">
        <v>274</v>
      </c>
      <c r="H121" s="93">
        <f>H77</f>
        <v>1201.95</v>
      </c>
    </row>
    <row r="122" spans="1:8" ht="20.100000000000001" customHeight="1">
      <c r="A122" s="276"/>
      <c r="B122" s="276"/>
      <c r="C122" s="276"/>
      <c r="D122" s="276"/>
      <c r="E122" s="276"/>
      <c r="F122" s="276"/>
      <c r="G122" s="81" t="s">
        <v>275</v>
      </c>
      <c r="H122" s="93">
        <f>H87</f>
        <v>79.680000000000007</v>
      </c>
    </row>
    <row r="123" spans="1:8" ht="20.100000000000001" customHeight="1">
      <c r="A123" s="276"/>
      <c r="B123" s="276"/>
      <c r="C123" s="276"/>
      <c r="D123" s="276"/>
      <c r="E123" s="276"/>
      <c r="F123" s="276"/>
      <c r="G123" s="81" t="s">
        <v>294</v>
      </c>
      <c r="H123" s="93">
        <f>H107</f>
        <v>31.129999999999995</v>
      </c>
    </row>
    <row r="124" spans="1:8" ht="20.100000000000001" customHeight="1">
      <c r="A124" s="276"/>
      <c r="B124" s="276"/>
      <c r="C124" s="276"/>
      <c r="D124" s="276"/>
      <c r="E124" s="276"/>
      <c r="F124" s="276"/>
      <c r="G124" s="81" t="s">
        <v>295</v>
      </c>
      <c r="H124" s="83">
        <f>H118</f>
        <v>68.08</v>
      </c>
    </row>
    <row r="125" spans="1:8" ht="20.100000000000001" customHeight="1">
      <c r="A125" s="276"/>
      <c r="B125" s="276"/>
      <c r="C125" s="276"/>
      <c r="D125" s="276"/>
      <c r="E125" s="276"/>
      <c r="F125" s="276"/>
      <c r="G125" s="81" t="s">
        <v>231</v>
      </c>
      <c r="H125" s="83">
        <f>SUM(H120:H124)</f>
        <v>2493.8399999999997</v>
      </c>
    </row>
    <row r="126" spans="1:8" ht="20.100000000000001" customHeight="1">
      <c r="A126" s="277"/>
      <c r="B126" s="278"/>
      <c r="C126" s="278"/>
      <c r="D126" s="278"/>
      <c r="E126" s="278"/>
      <c r="F126" s="278"/>
      <c r="G126" s="278"/>
      <c r="H126" s="279"/>
    </row>
    <row r="127" spans="1:8" ht="20.100000000000001" customHeight="1">
      <c r="A127" s="280" t="s">
        <v>296</v>
      </c>
      <c r="B127" s="280"/>
      <c r="C127" s="280"/>
      <c r="D127" s="280"/>
      <c r="E127" s="280"/>
      <c r="F127" s="280"/>
      <c r="G127" s="280"/>
      <c r="H127" s="280"/>
    </row>
    <row r="128" spans="1:8" ht="32.25" customHeight="1">
      <c r="A128" s="50">
        <v>6</v>
      </c>
      <c r="B128" s="271" t="s">
        <v>297</v>
      </c>
      <c r="C128" s="271"/>
      <c r="D128" s="271"/>
      <c r="E128" s="271"/>
      <c r="F128" s="271"/>
      <c r="G128" s="40" t="s">
        <v>221</v>
      </c>
      <c r="H128" s="51" t="s">
        <v>222</v>
      </c>
    </row>
    <row r="129" spans="1:8" ht="20.100000000000001" customHeight="1">
      <c r="A129" s="52" t="s">
        <v>202</v>
      </c>
      <c r="B129" s="272" t="s">
        <v>298</v>
      </c>
      <c r="C129" s="272"/>
      <c r="D129" s="272"/>
      <c r="E129" s="272"/>
      <c r="F129" s="272"/>
      <c r="G129" s="45">
        <v>1.2E-2</v>
      </c>
      <c r="H129" s="74">
        <f>SUM(G129*H145)</f>
        <v>29.926079999999995</v>
      </c>
    </row>
    <row r="130" spans="1:8" ht="20.100000000000001" customHeight="1">
      <c r="A130" s="52" t="s">
        <v>204</v>
      </c>
      <c r="B130" s="272" t="s">
        <v>299</v>
      </c>
      <c r="C130" s="272"/>
      <c r="D130" s="272"/>
      <c r="E130" s="272"/>
      <c r="F130" s="272"/>
      <c r="G130" s="45">
        <v>1.2E-2</v>
      </c>
      <c r="H130" s="74">
        <f>G130*(H145+H129)</f>
        <v>30.28519296</v>
      </c>
    </row>
    <row r="131" spans="1:8" ht="20.100000000000001" customHeight="1">
      <c r="A131" s="52" t="s">
        <v>206</v>
      </c>
      <c r="B131" s="272" t="s">
        <v>300</v>
      </c>
      <c r="C131" s="272"/>
      <c r="D131" s="272"/>
      <c r="E131" s="272"/>
      <c r="F131" s="272"/>
      <c r="G131" s="54">
        <f>SUM(G133+G134+G135)</f>
        <v>8.6499999999999994E-2</v>
      </c>
      <c r="H131" s="77">
        <f>SUM(H133:H135)</f>
        <v>241.84503022555009</v>
      </c>
    </row>
    <row r="132" spans="1:8" ht="20.100000000000001" customHeight="1">
      <c r="A132" s="50"/>
      <c r="B132" s="272" t="s">
        <v>301</v>
      </c>
      <c r="C132" s="272"/>
      <c r="D132" s="272"/>
      <c r="E132" s="272"/>
      <c r="F132" s="272"/>
      <c r="G132" s="45" t="s">
        <v>302</v>
      </c>
      <c r="H132" s="74" t="s">
        <v>302</v>
      </c>
    </row>
    <row r="133" spans="1:8" ht="20.100000000000001" customHeight="1">
      <c r="A133" s="50"/>
      <c r="B133" s="264" t="s">
        <v>303</v>
      </c>
      <c r="C133" s="264"/>
      <c r="D133" s="264"/>
      <c r="E133" s="264"/>
      <c r="F133" s="264"/>
      <c r="G133" s="80">
        <v>0.03</v>
      </c>
      <c r="H133" s="74">
        <f>SUM(G133*H147)</f>
        <v>83.876889095566497</v>
      </c>
    </row>
    <row r="134" spans="1:8" ht="20.100000000000001" customHeight="1">
      <c r="A134" s="50"/>
      <c r="B134" s="264" t="s">
        <v>304</v>
      </c>
      <c r="C134" s="264"/>
      <c r="D134" s="264"/>
      <c r="E134" s="264"/>
      <c r="F134" s="264"/>
      <c r="G134" s="80">
        <v>6.4999999999999997E-3</v>
      </c>
      <c r="H134" s="74">
        <f>SUM(G134*H147)</f>
        <v>18.173325970706074</v>
      </c>
    </row>
    <row r="135" spans="1:8" ht="20.100000000000001" customHeight="1">
      <c r="A135" s="50"/>
      <c r="B135" s="264" t="s">
        <v>305</v>
      </c>
      <c r="C135" s="264"/>
      <c r="D135" s="264"/>
      <c r="E135" s="264"/>
      <c r="F135" s="264"/>
      <c r="G135" s="80">
        <v>0.05</v>
      </c>
      <c r="H135" s="74">
        <f>SUM(G135*H147)</f>
        <v>139.7948151592775</v>
      </c>
    </row>
    <row r="136" spans="1:8" ht="20.100000000000001" customHeight="1">
      <c r="A136" s="267" t="s">
        <v>231</v>
      </c>
      <c r="B136" s="267"/>
      <c r="C136" s="267"/>
      <c r="D136" s="267"/>
      <c r="E136" s="267"/>
      <c r="F136" s="267"/>
      <c r="G136" s="50"/>
      <c r="H136" s="77">
        <f>SUM(H129+H130+H133+H134+H135)</f>
        <v>302.05630318555006</v>
      </c>
    </row>
    <row r="137" spans="1:8" ht="20.100000000000001" customHeight="1">
      <c r="A137" s="268"/>
      <c r="B137" s="268"/>
      <c r="C137" s="268"/>
      <c r="D137" s="268"/>
      <c r="E137" s="268"/>
      <c r="F137" s="268"/>
      <c r="G137" s="268"/>
      <c r="H137" s="268"/>
    </row>
    <row r="138" spans="1:8" ht="20.100000000000001" customHeight="1">
      <c r="A138" s="269" t="s">
        <v>306</v>
      </c>
      <c r="B138" s="269"/>
      <c r="C138" s="269"/>
      <c r="D138" s="269"/>
      <c r="E138" s="269"/>
      <c r="F138" s="269"/>
      <c r="G138" s="269"/>
      <c r="H138" s="269"/>
    </row>
    <row r="139" spans="1:8" ht="20.100000000000001" customHeight="1">
      <c r="A139" s="270" t="s">
        <v>307</v>
      </c>
      <c r="B139" s="270"/>
      <c r="C139" s="270"/>
      <c r="D139" s="270"/>
      <c r="E139" s="270"/>
      <c r="F139" s="270"/>
      <c r="G139" s="270"/>
      <c r="H139" s="43" t="s">
        <v>222</v>
      </c>
    </row>
    <row r="140" spans="1:8" ht="20.100000000000001" customHeight="1">
      <c r="A140" s="94" t="s">
        <v>202</v>
      </c>
      <c r="B140" s="264" t="s">
        <v>308</v>
      </c>
      <c r="C140" s="264"/>
      <c r="D140" s="264"/>
      <c r="E140" s="264"/>
      <c r="F140" s="264"/>
      <c r="G140" s="264"/>
      <c r="H140" s="70">
        <f>H32</f>
        <v>1113</v>
      </c>
    </row>
    <row r="141" spans="1:8" ht="20.100000000000001" customHeight="1">
      <c r="A141" s="94" t="s">
        <v>204</v>
      </c>
      <c r="B141" s="264" t="s">
        <v>264</v>
      </c>
      <c r="C141" s="264"/>
      <c r="D141" s="264"/>
      <c r="E141" s="264"/>
      <c r="F141" s="264"/>
      <c r="G141" s="264"/>
      <c r="H141" s="70">
        <f>H77</f>
        <v>1201.95</v>
      </c>
    </row>
    <row r="142" spans="1:8" ht="20.100000000000001" customHeight="1">
      <c r="A142" s="94" t="s">
        <v>206</v>
      </c>
      <c r="B142" s="264" t="s">
        <v>309</v>
      </c>
      <c r="C142" s="264"/>
      <c r="D142" s="264"/>
      <c r="E142" s="264"/>
      <c r="F142" s="264"/>
      <c r="G142" s="264"/>
      <c r="H142" s="70">
        <f>H87</f>
        <v>79.680000000000007</v>
      </c>
    </row>
    <row r="143" spans="1:8" ht="20.100000000000001" customHeight="1">
      <c r="A143" s="94" t="s">
        <v>208</v>
      </c>
      <c r="B143" s="264" t="s">
        <v>286</v>
      </c>
      <c r="C143" s="264"/>
      <c r="D143" s="264"/>
      <c r="E143" s="264"/>
      <c r="F143" s="264"/>
      <c r="G143" s="264"/>
      <c r="H143" s="70">
        <f>H107</f>
        <v>31.129999999999995</v>
      </c>
    </row>
    <row r="144" spans="1:8" ht="20.100000000000001" customHeight="1">
      <c r="A144" s="94" t="s">
        <v>227</v>
      </c>
      <c r="B144" s="264" t="s">
        <v>310</v>
      </c>
      <c r="C144" s="264"/>
      <c r="D144" s="264"/>
      <c r="E144" s="264"/>
      <c r="F144" s="264"/>
      <c r="G144" s="264"/>
      <c r="H144" s="70">
        <f>H118</f>
        <v>68.08</v>
      </c>
    </row>
    <row r="145" spans="1:8" ht="20.100000000000001" customHeight="1">
      <c r="A145" s="265" t="s">
        <v>311</v>
      </c>
      <c r="B145" s="265"/>
      <c r="C145" s="265"/>
      <c r="D145" s="265"/>
      <c r="E145" s="265"/>
      <c r="F145" s="265"/>
      <c r="G145" s="265"/>
      <c r="H145" s="95">
        <f>SUM(H140:H144)</f>
        <v>2493.8399999999997</v>
      </c>
    </row>
    <row r="146" spans="1:8" ht="20.100000000000001" customHeight="1">
      <c r="A146" s="94" t="s">
        <v>229</v>
      </c>
      <c r="B146" s="264" t="s">
        <v>312</v>
      </c>
      <c r="C146" s="264"/>
      <c r="D146" s="264"/>
      <c r="E146" s="264"/>
      <c r="F146" s="264"/>
      <c r="G146" s="264"/>
      <c r="H146" s="70">
        <f>H136</f>
        <v>302.05630318555006</v>
      </c>
    </row>
    <row r="147" spans="1:8" ht="20.100000000000001" customHeight="1">
      <c r="A147" s="265" t="s">
        <v>313</v>
      </c>
      <c r="B147" s="265"/>
      <c r="C147" s="265"/>
      <c r="D147" s="265"/>
      <c r="E147" s="265"/>
      <c r="F147" s="265"/>
      <c r="G147" s="265"/>
      <c r="H147" s="96">
        <f>SUM(H145+H129+H130)/(1-G131)</f>
        <v>2795.8963031855501</v>
      </c>
    </row>
    <row r="148" spans="1:8" ht="15.75" customHeight="1">
      <c r="A148" s="266"/>
      <c r="B148" s="266"/>
      <c r="C148" s="266"/>
      <c r="D148" s="266"/>
      <c r="E148" s="266"/>
      <c r="F148" s="266"/>
      <c r="G148" s="266"/>
      <c r="H148" s="266"/>
    </row>
  </sheetData>
  <mergeCells count="133">
    <mergeCell ref="B12:F12"/>
    <mergeCell ref="G12:H12"/>
    <mergeCell ref="B13:F13"/>
    <mergeCell ref="G13:H13"/>
    <mergeCell ref="A14:H14"/>
    <mergeCell ref="A15:H15"/>
    <mergeCell ref="A7:H7"/>
    <mergeCell ref="A9:H9"/>
    <mergeCell ref="B10:F10"/>
    <mergeCell ref="G10:H10"/>
    <mergeCell ref="B11:F11"/>
    <mergeCell ref="G11:H11"/>
    <mergeCell ref="B20:F20"/>
    <mergeCell ref="G20:H20"/>
    <mergeCell ref="B21:F21"/>
    <mergeCell ref="G21:H21"/>
    <mergeCell ref="B22:F22"/>
    <mergeCell ref="G22:H22"/>
    <mergeCell ref="A16:H16"/>
    <mergeCell ref="A17:H17"/>
    <mergeCell ref="B18:F18"/>
    <mergeCell ref="G18:H18"/>
    <mergeCell ref="B19:F19"/>
    <mergeCell ref="G19:H19"/>
    <mergeCell ref="B29:F29"/>
    <mergeCell ref="B30:F30"/>
    <mergeCell ref="B31:F31"/>
    <mergeCell ref="A32:G32"/>
    <mergeCell ref="A33:H33"/>
    <mergeCell ref="A34:H34"/>
    <mergeCell ref="A23:H23"/>
    <mergeCell ref="A24:H24"/>
    <mergeCell ref="B25:F25"/>
    <mergeCell ref="B26:G26"/>
    <mergeCell ref="B27:F27"/>
    <mergeCell ref="B28:F28"/>
    <mergeCell ref="A43:H43"/>
    <mergeCell ref="A44:H44"/>
    <mergeCell ref="B45:F45"/>
    <mergeCell ref="B46:F46"/>
    <mergeCell ref="B47:F47"/>
    <mergeCell ref="B48:F48"/>
    <mergeCell ref="B35:F35"/>
    <mergeCell ref="B36:F36"/>
    <mergeCell ref="B37:F37"/>
    <mergeCell ref="A38:F38"/>
    <mergeCell ref="A39:H39"/>
    <mergeCell ref="A40:F42"/>
    <mergeCell ref="A59:H59"/>
    <mergeCell ref="B60:G60"/>
    <mergeCell ref="A61:A64"/>
    <mergeCell ref="B61:G61"/>
    <mergeCell ref="B62:F62"/>
    <mergeCell ref="H62:H63"/>
    <mergeCell ref="B63:F63"/>
    <mergeCell ref="B64:F64"/>
    <mergeCell ref="B49:F49"/>
    <mergeCell ref="B50:F50"/>
    <mergeCell ref="B51:F51"/>
    <mergeCell ref="B52:F52"/>
    <mergeCell ref="B53:F53"/>
    <mergeCell ref="A54:F54"/>
    <mergeCell ref="B73:G73"/>
    <mergeCell ref="B74:G74"/>
    <mergeCell ref="B75:G75"/>
    <mergeCell ref="B76:G76"/>
    <mergeCell ref="A77:G77"/>
    <mergeCell ref="A78:H78"/>
    <mergeCell ref="B65:F65"/>
    <mergeCell ref="B66:F66"/>
    <mergeCell ref="B67:F67"/>
    <mergeCell ref="B70:G70"/>
    <mergeCell ref="A71:H71"/>
    <mergeCell ref="A72:H72"/>
    <mergeCell ref="B68:F68"/>
    <mergeCell ref="B69:F69"/>
    <mergeCell ref="B85:F85"/>
    <mergeCell ref="B86:F86"/>
    <mergeCell ref="A87:G87"/>
    <mergeCell ref="A88:H88"/>
    <mergeCell ref="A89:F92"/>
    <mergeCell ref="A93:H93"/>
    <mergeCell ref="A79:H79"/>
    <mergeCell ref="B80:F80"/>
    <mergeCell ref="B81:F81"/>
    <mergeCell ref="B82:F82"/>
    <mergeCell ref="B83:F83"/>
    <mergeCell ref="B84:F84"/>
    <mergeCell ref="B100:F100"/>
    <mergeCell ref="B101:F101"/>
    <mergeCell ref="A102:G102"/>
    <mergeCell ref="A104:H104"/>
    <mergeCell ref="B105:G105"/>
    <mergeCell ref="B106:F106"/>
    <mergeCell ref="A94:H94"/>
    <mergeCell ref="B95:F95"/>
    <mergeCell ref="B96:F96"/>
    <mergeCell ref="B97:F97"/>
    <mergeCell ref="B98:F98"/>
    <mergeCell ref="B99:F99"/>
    <mergeCell ref="B117:G117"/>
    <mergeCell ref="A118:G118"/>
    <mergeCell ref="A119:H119"/>
    <mergeCell ref="A120:F125"/>
    <mergeCell ref="A126:H126"/>
    <mergeCell ref="A127:H127"/>
    <mergeCell ref="A107:G107"/>
    <mergeCell ref="A112:H112"/>
    <mergeCell ref="B113:G113"/>
    <mergeCell ref="B114:G114"/>
    <mergeCell ref="B115:G115"/>
    <mergeCell ref="B116:G116"/>
    <mergeCell ref="B134:F134"/>
    <mergeCell ref="B135:F135"/>
    <mergeCell ref="A136:F136"/>
    <mergeCell ref="A137:H137"/>
    <mergeCell ref="A138:H138"/>
    <mergeCell ref="A139:G139"/>
    <mergeCell ref="B128:F128"/>
    <mergeCell ref="B129:F129"/>
    <mergeCell ref="B130:F130"/>
    <mergeCell ref="B131:F131"/>
    <mergeCell ref="B132:F132"/>
    <mergeCell ref="B133:F133"/>
    <mergeCell ref="B146:G146"/>
    <mergeCell ref="A147:G147"/>
    <mergeCell ref="A148:H148"/>
    <mergeCell ref="B140:G140"/>
    <mergeCell ref="B141:G141"/>
    <mergeCell ref="B142:G142"/>
    <mergeCell ref="B143:G143"/>
    <mergeCell ref="B144:G144"/>
    <mergeCell ref="A145:G145"/>
  </mergeCells>
  <pageMargins left="0.70866141732283472" right="0.70866141732283472" top="0.74803149606299213" bottom="0.74803149606299213" header="0.31496062992125984" footer="0.31496062992125984"/>
  <pageSetup paperSize="9" scale="59" orientation="portrait" horizontalDpi="0" verticalDpi="0" r:id="rId1"/>
  <headerFooter>
    <oddHeader>&amp;C&amp;G</oddHeader>
  </headerFooter>
  <colBreaks count="1" manualBreakCount="1">
    <brk id="8" max="145" man="1"/>
  </colBreaks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48"/>
  <sheetViews>
    <sheetView topLeftCell="A70" zoomScale="66" zoomScaleNormal="66" workbookViewId="0">
      <selection activeCell="G131" sqref="G131"/>
    </sheetView>
  </sheetViews>
  <sheetFormatPr defaultColWidth="14.33203125" defaultRowHeight="15"/>
  <cols>
    <col min="1" max="1" width="16" style="38" customWidth="1"/>
    <col min="2" max="2" width="16" style="38" bestFit="1" customWidth="1"/>
    <col min="3" max="3" width="16.33203125" style="38" customWidth="1"/>
    <col min="4" max="4" width="17.1640625" style="38" customWidth="1"/>
    <col min="5" max="5" width="14.5" style="38" bestFit="1" customWidth="1"/>
    <col min="6" max="6" width="31.33203125" style="38" customWidth="1"/>
    <col min="7" max="7" width="21.1640625" style="38" customWidth="1"/>
    <col min="8" max="8" width="27.83203125" style="97" customWidth="1"/>
    <col min="9" max="9" width="139.1640625" style="38" bestFit="1" customWidth="1"/>
    <col min="10" max="16384" width="14.33203125" style="38"/>
  </cols>
  <sheetData>
    <row r="1" spans="1:8">
      <c r="H1" s="39"/>
    </row>
    <row r="2" spans="1:8">
      <c r="H2" s="39"/>
    </row>
    <row r="3" spans="1:8">
      <c r="H3" s="39"/>
    </row>
    <row r="4" spans="1:8">
      <c r="H4" s="39"/>
    </row>
    <row r="5" spans="1:8">
      <c r="H5" s="39"/>
    </row>
    <row r="6" spans="1:8">
      <c r="H6" s="39"/>
    </row>
    <row r="7" spans="1:8" ht="19.5" customHeight="1">
      <c r="A7" s="309" t="s">
        <v>200</v>
      </c>
      <c r="B7" s="309"/>
      <c r="C7" s="309"/>
      <c r="D7" s="309"/>
      <c r="E7" s="309"/>
      <c r="F7" s="309"/>
      <c r="G7" s="309"/>
      <c r="H7" s="309"/>
    </row>
    <row r="8" spans="1:8">
      <c r="H8" s="39"/>
    </row>
    <row r="9" spans="1:8" ht="20.100000000000001" customHeight="1">
      <c r="A9" s="285" t="s">
        <v>201</v>
      </c>
      <c r="B9" s="285"/>
      <c r="C9" s="285"/>
      <c r="D9" s="285"/>
      <c r="E9" s="285"/>
      <c r="F9" s="285"/>
      <c r="G9" s="285"/>
      <c r="H9" s="285"/>
    </row>
    <row r="10" spans="1:8" ht="20.100000000000001" customHeight="1">
      <c r="A10" s="40" t="s">
        <v>202</v>
      </c>
      <c r="B10" s="270" t="s">
        <v>203</v>
      </c>
      <c r="C10" s="270"/>
      <c r="D10" s="270"/>
      <c r="E10" s="270"/>
      <c r="F10" s="270"/>
      <c r="G10" s="307"/>
      <c r="H10" s="307"/>
    </row>
    <row r="11" spans="1:8" ht="20.100000000000001" customHeight="1">
      <c r="A11" s="41" t="s">
        <v>204</v>
      </c>
      <c r="B11" s="264" t="s">
        <v>205</v>
      </c>
      <c r="C11" s="264"/>
      <c r="D11" s="264"/>
      <c r="E11" s="264"/>
      <c r="F11" s="264"/>
      <c r="G11" s="308" t="s">
        <v>314</v>
      </c>
      <c r="H11" s="308"/>
    </row>
    <row r="12" spans="1:8" ht="30" customHeight="1">
      <c r="A12" s="41" t="s">
        <v>206</v>
      </c>
      <c r="B12" s="264" t="s">
        <v>207</v>
      </c>
      <c r="C12" s="264"/>
      <c r="D12" s="264"/>
      <c r="E12" s="264"/>
      <c r="F12" s="264"/>
      <c r="G12" s="307" t="s">
        <v>315</v>
      </c>
      <c r="H12" s="307"/>
    </row>
    <row r="13" spans="1:8" ht="20.100000000000001" customHeight="1">
      <c r="A13" s="41" t="s">
        <v>208</v>
      </c>
      <c r="B13" s="264" t="s">
        <v>209</v>
      </c>
      <c r="C13" s="264"/>
      <c r="D13" s="264"/>
      <c r="E13" s="264"/>
      <c r="F13" s="264"/>
      <c r="G13" s="308">
        <v>12</v>
      </c>
      <c r="H13" s="308"/>
    </row>
    <row r="14" spans="1:8" ht="20.100000000000001" customHeight="1">
      <c r="A14" s="264" t="s">
        <v>210</v>
      </c>
      <c r="B14" s="264"/>
      <c r="C14" s="264"/>
      <c r="D14" s="264"/>
      <c r="E14" s="264"/>
      <c r="F14" s="264"/>
      <c r="G14" s="264"/>
      <c r="H14" s="264"/>
    </row>
    <row r="15" spans="1:8" ht="20.100000000000001" customHeight="1">
      <c r="A15" s="267"/>
      <c r="B15" s="267"/>
      <c r="C15" s="267"/>
      <c r="D15" s="267"/>
      <c r="E15" s="267"/>
      <c r="F15" s="267"/>
      <c r="G15" s="267"/>
      <c r="H15" s="267"/>
    </row>
    <row r="16" spans="1:8" ht="20.100000000000001" customHeight="1">
      <c r="A16" s="285" t="s">
        <v>211</v>
      </c>
      <c r="B16" s="285"/>
      <c r="C16" s="285"/>
      <c r="D16" s="285"/>
      <c r="E16" s="285"/>
      <c r="F16" s="285"/>
      <c r="G16" s="285"/>
      <c r="H16" s="285"/>
    </row>
    <row r="17" spans="1:8" ht="20.100000000000001" customHeight="1">
      <c r="A17" s="270" t="s">
        <v>212</v>
      </c>
      <c r="B17" s="270"/>
      <c r="C17" s="270"/>
      <c r="D17" s="270"/>
      <c r="E17" s="270"/>
      <c r="F17" s="270"/>
      <c r="G17" s="270"/>
      <c r="H17" s="270"/>
    </row>
    <row r="18" spans="1:8" ht="20.100000000000001" customHeight="1">
      <c r="A18" s="41">
        <v>1</v>
      </c>
      <c r="B18" s="264" t="s">
        <v>213</v>
      </c>
      <c r="C18" s="264"/>
      <c r="D18" s="264"/>
      <c r="E18" s="264"/>
      <c r="F18" s="264"/>
      <c r="G18" s="306" t="s">
        <v>217</v>
      </c>
      <c r="H18" s="306"/>
    </row>
    <row r="19" spans="1:8" ht="20.100000000000001" customHeight="1">
      <c r="A19" s="41">
        <v>2</v>
      </c>
      <c r="B19" s="264" t="s">
        <v>214</v>
      </c>
      <c r="C19" s="264"/>
      <c r="D19" s="264"/>
      <c r="E19" s="264"/>
      <c r="F19" s="264"/>
      <c r="G19" s="304"/>
      <c r="H19" s="304"/>
    </row>
    <row r="20" spans="1:8" ht="20.100000000000001" customHeight="1">
      <c r="A20" s="41"/>
      <c r="B20" s="264" t="s">
        <v>215</v>
      </c>
      <c r="C20" s="264"/>
      <c r="D20" s="264"/>
      <c r="E20" s="264"/>
      <c r="F20" s="264"/>
      <c r="G20" s="303">
        <v>1242.18</v>
      </c>
      <c r="H20" s="303"/>
    </row>
    <row r="21" spans="1:8" ht="20.100000000000001" customHeight="1">
      <c r="A21" s="41">
        <v>4</v>
      </c>
      <c r="B21" s="264" t="s">
        <v>216</v>
      </c>
      <c r="C21" s="264"/>
      <c r="D21" s="264"/>
      <c r="E21" s="264"/>
      <c r="F21" s="264"/>
      <c r="G21" s="304" t="s">
        <v>346</v>
      </c>
      <c r="H21" s="304"/>
    </row>
    <row r="22" spans="1:8" ht="20.100000000000001" customHeight="1">
      <c r="A22" s="42">
        <v>5</v>
      </c>
      <c r="B22" s="264" t="s">
        <v>218</v>
      </c>
      <c r="C22" s="264"/>
      <c r="D22" s="264"/>
      <c r="E22" s="264"/>
      <c r="F22" s="264"/>
      <c r="G22" s="305">
        <v>44197</v>
      </c>
      <c r="H22" s="305"/>
    </row>
    <row r="23" spans="1:8" ht="20.100000000000001" customHeight="1">
      <c r="A23" s="300"/>
      <c r="B23" s="300"/>
      <c r="C23" s="300"/>
      <c r="D23" s="300"/>
      <c r="E23" s="300"/>
      <c r="F23" s="300"/>
      <c r="G23" s="300"/>
      <c r="H23" s="300"/>
    </row>
    <row r="24" spans="1:8" ht="20.100000000000001" customHeight="1">
      <c r="A24" s="285" t="s">
        <v>219</v>
      </c>
      <c r="B24" s="285"/>
      <c r="C24" s="285"/>
      <c r="D24" s="285"/>
      <c r="E24" s="285"/>
      <c r="F24" s="285"/>
      <c r="G24" s="285"/>
      <c r="H24" s="285"/>
    </row>
    <row r="25" spans="1:8" ht="34.5" customHeight="1">
      <c r="A25" s="40">
        <v>1</v>
      </c>
      <c r="B25" s="270" t="s">
        <v>220</v>
      </c>
      <c r="C25" s="270"/>
      <c r="D25" s="270"/>
      <c r="E25" s="270"/>
      <c r="F25" s="270"/>
      <c r="G25" s="40" t="s">
        <v>221</v>
      </c>
      <c r="H25" s="43" t="s">
        <v>222</v>
      </c>
    </row>
    <row r="26" spans="1:8" ht="20.100000000000001" customHeight="1">
      <c r="A26" s="41" t="s">
        <v>202</v>
      </c>
      <c r="B26" s="264" t="s">
        <v>223</v>
      </c>
      <c r="C26" s="264"/>
      <c r="D26" s="264"/>
      <c r="E26" s="264"/>
      <c r="F26" s="264"/>
      <c r="G26" s="264"/>
      <c r="H26" s="44">
        <f>G20</f>
        <v>1242.18</v>
      </c>
    </row>
    <row r="27" spans="1:8" ht="20.100000000000001" customHeight="1">
      <c r="A27" s="41" t="s">
        <v>204</v>
      </c>
      <c r="B27" s="301" t="s">
        <v>224</v>
      </c>
      <c r="C27" s="301"/>
      <c r="D27" s="301"/>
      <c r="E27" s="301"/>
      <c r="F27" s="301"/>
      <c r="G27" s="45"/>
      <c r="H27" s="44"/>
    </row>
    <row r="28" spans="1:8" ht="20.100000000000001" customHeight="1">
      <c r="A28" s="41" t="s">
        <v>206</v>
      </c>
      <c r="B28" s="302" t="s">
        <v>225</v>
      </c>
      <c r="C28" s="302"/>
      <c r="D28" s="302"/>
      <c r="E28" s="302"/>
      <c r="F28" s="302"/>
      <c r="G28" s="46"/>
      <c r="H28" s="47"/>
    </row>
    <row r="29" spans="1:8" ht="20.100000000000001" customHeight="1">
      <c r="A29" s="41" t="s">
        <v>208</v>
      </c>
      <c r="B29" s="264" t="s">
        <v>226</v>
      </c>
      <c r="C29" s="264"/>
      <c r="D29" s="264"/>
      <c r="E29" s="264"/>
      <c r="F29" s="264"/>
      <c r="G29" s="41"/>
      <c r="H29" s="44"/>
    </row>
    <row r="30" spans="1:8" ht="20.100000000000001" customHeight="1">
      <c r="A30" s="41" t="s">
        <v>227</v>
      </c>
      <c r="B30" s="264" t="s">
        <v>228</v>
      </c>
      <c r="C30" s="264"/>
      <c r="D30" s="264"/>
      <c r="E30" s="264"/>
      <c r="F30" s="264"/>
      <c r="G30" s="48"/>
      <c r="H30" s="44"/>
    </row>
    <row r="31" spans="1:8" ht="20.100000000000001" customHeight="1">
      <c r="A31" s="42" t="s">
        <v>229</v>
      </c>
      <c r="B31" s="264" t="s">
        <v>230</v>
      </c>
      <c r="C31" s="264"/>
      <c r="D31" s="264"/>
      <c r="E31" s="264"/>
      <c r="F31" s="264"/>
      <c r="G31" s="48"/>
      <c r="H31" s="44"/>
    </row>
    <row r="32" spans="1:8" ht="20.100000000000001" customHeight="1">
      <c r="A32" s="297" t="s">
        <v>231</v>
      </c>
      <c r="B32" s="297"/>
      <c r="C32" s="297"/>
      <c r="D32" s="297"/>
      <c r="E32" s="297"/>
      <c r="F32" s="297"/>
      <c r="G32" s="297"/>
      <c r="H32" s="49">
        <f>SUM(H26:H31)</f>
        <v>1242.18</v>
      </c>
    </row>
    <row r="33" spans="1:8" ht="20.100000000000001" customHeight="1">
      <c r="A33" s="267"/>
      <c r="B33" s="267"/>
      <c r="C33" s="267"/>
      <c r="D33" s="267"/>
      <c r="E33" s="267"/>
      <c r="F33" s="267"/>
      <c r="G33" s="267"/>
      <c r="H33" s="267"/>
    </row>
    <row r="34" spans="1:8" ht="20.100000000000001" customHeight="1">
      <c r="A34" s="280" t="s">
        <v>232</v>
      </c>
      <c r="B34" s="280"/>
      <c r="C34" s="280"/>
      <c r="D34" s="280"/>
      <c r="E34" s="280"/>
      <c r="F34" s="280"/>
      <c r="G34" s="280"/>
      <c r="H34" s="280"/>
    </row>
    <row r="35" spans="1:8" ht="20.100000000000001" customHeight="1">
      <c r="A35" s="50" t="s">
        <v>233</v>
      </c>
      <c r="B35" s="299" t="s">
        <v>234</v>
      </c>
      <c r="C35" s="299"/>
      <c r="D35" s="299"/>
      <c r="E35" s="299"/>
      <c r="F35" s="299"/>
      <c r="G35" s="40" t="s">
        <v>235</v>
      </c>
      <c r="H35" s="51" t="s">
        <v>222</v>
      </c>
    </row>
    <row r="36" spans="1:8" ht="20.100000000000001" customHeight="1">
      <c r="A36" s="52" t="s">
        <v>202</v>
      </c>
      <c r="B36" s="264" t="s">
        <v>236</v>
      </c>
      <c r="C36" s="264"/>
      <c r="D36" s="264"/>
      <c r="E36" s="264"/>
      <c r="F36" s="264"/>
      <c r="G36" s="53">
        <v>8.3333333333333329E-2</v>
      </c>
      <c r="H36" s="44">
        <f>ROUND(($H$32*G36),2)</f>
        <v>103.52</v>
      </c>
    </row>
    <row r="37" spans="1:8" ht="20.100000000000001" customHeight="1">
      <c r="A37" s="52" t="s">
        <v>204</v>
      </c>
      <c r="B37" s="264" t="s">
        <v>237</v>
      </c>
      <c r="C37" s="264"/>
      <c r="D37" s="264"/>
      <c r="E37" s="264"/>
      <c r="F37" s="264"/>
      <c r="G37" s="53">
        <v>0.121</v>
      </c>
      <c r="H37" s="44">
        <f>ROUND(($H$32*G37),2)</f>
        <v>150.30000000000001</v>
      </c>
    </row>
    <row r="38" spans="1:8" ht="20.100000000000001" customHeight="1">
      <c r="A38" s="267" t="s">
        <v>231</v>
      </c>
      <c r="B38" s="267"/>
      <c r="C38" s="267"/>
      <c r="D38" s="267"/>
      <c r="E38" s="267"/>
      <c r="F38" s="267"/>
      <c r="G38" s="54">
        <f>SUM(G36:G37)</f>
        <v>0.20433333333333331</v>
      </c>
      <c r="H38" s="55">
        <f>ROUND((H36+H37),2)</f>
        <v>253.82</v>
      </c>
    </row>
    <row r="39" spans="1:8" ht="20.100000000000001" customHeight="1">
      <c r="A39" s="273"/>
      <c r="B39" s="274"/>
      <c r="C39" s="274"/>
      <c r="D39" s="274"/>
      <c r="E39" s="274"/>
      <c r="F39" s="274"/>
      <c r="G39" s="274"/>
      <c r="H39" s="275"/>
    </row>
    <row r="40" spans="1:8" ht="20.100000000000001" customHeight="1">
      <c r="A40" s="286" t="s">
        <v>238</v>
      </c>
      <c r="B40" s="286"/>
      <c r="C40" s="286"/>
      <c r="D40" s="286"/>
      <c r="E40" s="286"/>
      <c r="F40" s="286"/>
      <c r="G40" s="56" t="s">
        <v>239</v>
      </c>
      <c r="H40" s="57">
        <f>H32</f>
        <v>1242.18</v>
      </c>
    </row>
    <row r="41" spans="1:8" ht="20.100000000000001" customHeight="1">
      <c r="A41" s="286"/>
      <c r="B41" s="286"/>
      <c r="C41" s="286"/>
      <c r="D41" s="286"/>
      <c r="E41" s="286"/>
      <c r="F41" s="286"/>
      <c r="G41" s="56" t="s">
        <v>240</v>
      </c>
      <c r="H41" s="57">
        <f>H38</f>
        <v>253.82</v>
      </c>
    </row>
    <row r="42" spans="1:8" ht="20.100000000000001" customHeight="1">
      <c r="A42" s="286"/>
      <c r="B42" s="286"/>
      <c r="C42" s="286"/>
      <c r="D42" s="286"/>
      <c r="E42" s="286"/>
      <c r="F42" s="286"/>
      <c r="G42" s="56" t="s">
        <v>231</v>
      </c>
      <c r="H42" s="57">
        <f>ROUND((H40+H41),2)</f>
        <v>1496</v>
      </c>
    </row>
    <row r="43" spans="1:8" ht="20.100000000000001" customHeight="1">
      <c r="A43" s="273"/>
      <c r="B43" s="274"/>
      <c r="C43" s="274"/>
      <c r="D43" s="274"/>
      <c r="E43" s="274"/>
      <c r="F43" s="274"/>
      <c r="G43" s="274"/>
      <c r="H43" s="275"/>
    </row>
    <row r="44" spans="1:8" ht="34.5" customHeight="1">
      <c r="A44" s="297" t="s">
        <v>241</v>
      </c>
      <c r="B44" s="298"/>
      <c r="C44" s="298"/>
      <c r="D44" s="298"/>
      <c r="E44" s="298"/>
      <c r="F44" s="298"/>
      <c r="G44" s="298"/>
      <c r="H44" s="298"/>
    </row>
    <row r="45" spans="1:8" ht="20.100000000000001" customHeight="1">
      <c r="A45" s="50" t="s">
        <v>242</v>
      </c>
      <c r="B45" s="270" t="s">
        <v>243</v>
      </c>
      <c r="C45" s="270"/>
      <c r="D45" s="270"/>
      <c r="E45" s="270"/>
      <c r="F45" s="270"/>
      <c r="G45" s="40" t="s">
        <v>235</v>
      </c>
      <c r="H45" s="43" t="s">
        <v>222</v>
      </c>
    </row>
    <row r="46" spans="1:8" ht="20.100000000000001" customHeight="1">
      <c r="A46" s="52" t="s">
        <v>202</v>
      </c>
      <c r="B46" s="264" t="s">
        <v>244</v>
      </c>
      <c r="C46" s="264"/>
      <c r="D46" s="264"/>
      <c r="E46" s="264"/>
      <c r="F46" s="264"/>
      <c r="G46" s="45">
        <v>0.2</v>
      </c>
      <c r="H46" s="44">
        <f>ROUND(($H$42*G46),2)</f>
        <v>299.2</v>
      </c>
    </row>
    <row r="47" spans="1:8" ht="20.100000000000001" customHeight="1">
      <c r="A47" s="52" t="s">
        <v>204</v>
      </c>
      <c r="B47" s="264" t="s">
        <v>245</v>
      </c>
      <c r="C47" s="264"/>
      <c r="D47" s="264"/>
      <c r="E47" s="264"/>
      <c r="F47" s="264"/>
      <c r="G47" s="45">
        <v>2.5000000000000001E-2</v>
      </c>
      <c r="H47" s="44">
        <f t="shared" ref="H47:H53" si="0">ROUND(($H$42*G47),2)</f>
        <v>37.4</v>
      </c>
    </row>
    <row r="48" spans="1:8" ht="20.100000000000001" customHeight="1">
      <c r="A48" s="52" t="s">
        <v>206</v>
      </c>
      <c r="B48" s="264" t="s">
        <v>246</v>
      </c>
      <c r="C48" s="264"/>
      <c r="D48" s="264"/>
      <c r="E48" s="264"/>
      <c r="F48" s="264"/>
      <c r="G48" s="58">
        <v>1.78E-2</v>
      </c>
      <c r="H48" s="44">
        <f t="shared" si="0"/>
        <v>26.63</v>
      </c>
    </row>
    <row r="49" spans="1:8" ht="20.100000000000001" customHeight="1">
      <c r="A49" s="52" t="s">
        <v>208</v>
      </c>
      <c r="B49" s="264" t="s">
        <v>247</v>
      </c>
      <c r="C49" s="264"/>
      <c r="D49" s="264"/>
      <c r="E49" s="264"/>
      <c r="F49" s="264"/>
      <c r="G49" s="45">
        <v>1.4999999999999999E-2</v>
      </c>
      <c r="H49" s="44">
        <f t="shared" si="0"/>
        <v>22.44</v>
      </c>
    </row>
    <row r="50" spans="1:8" ht="20.100000000000001" customHeight="1">
      <c r="A50" s="52" t="s">
        <v>227</v>
      </c>
      <c r="B50" s="264" t="s">
        <v>248</v>
      </c>
      <c r="C50" s="264"/>
      <c r="D50" s="264"/>
      <c r="E50" s="264"/>
      <c r="F50" s="264"/>
      <c r="G50" s="45">
        <v>0.01</v>
      </c>
      <c r="H50" s="44">
        <f t="shared" si="0"/>
        <v>14.96</v>
      </c>
    </row>
    <row r="51" spans="1:8" ht="20.100000000000001" customHeight="1">
      <c r="A51" s="52" t="s">
        <v>229</v>
      </c>
      <c r="B51" s="264" t="s">
        <v>249</v>
      </c>
      <c r="C51" s="264"/>
      <c r="D51" s="264"/>
      <c r="E51" s="264"/>
      <c r="F51" s="264"/>
      <c r="G51" s="45">
        <v>6.0000000000000001E-3</v>
      </c>
      <c r="H51" s="44">
        <f t="shared" si="0"/>
        <v>8.98</v>
      </c>
    </row>
    <row r="52" spans="1:8" ht="20.100000000000001" customHeight="1">
      <c r="A52" s="52" t="s">
        <v>250</v>
      </c>
      <c r="B52" s="264" t="s">
        <v>251</v>
      </c>
      <c r="C52" s="264"/>
      <c r="D52" s="264"/>
      <c r="E52" s="264"/>
      <c r="F52" s="264"/>
      <c r="G52" s="45">
        <v>2E-3</v>
      </c>
      <c r="H52" s="44">
        <f t="shared" si="0"/>
        <v>2.99</v>
      </c>
    </row>
    <row r="53" spans="1:8" ht="20.100000000000001" customHeight="1">
      <c r="A53" s="52" t="s">
        <v>252</v>
      </c>
      <c r="B53" s="264" t="s">
        <v>253</v>
      </c>
      <c r="C53" s="264"/>
      <c r="D53" s="264"/>
      <c r="E53" s="264"/>
      <c r="F53" s="264"/>
      <c r="G53" s="45">
        <v>0.08</v>
      </c>
      <c r="H53" s="44">
        <f t="shared" si="0"/>
        <v>119.68</v>
      </c>
    </row>
    <row r="54" spans="1:8" ht="20.100000000000001" customHeight="1">
      <c r="A54" s="296" t="s">
        <v>254</v>
      </c>
      <c r="B54" s="296"/>
      <c r="C54" s="296"/>
      <c r="D54" s="296"/>
      <c r="E54" s="296"/>
      <c r="F54" s="296"/>
      <c r="G54" s="58">
        <f>SUM(G46:G53)</f>
        <v>0.35580000000000006</v>
      </c>
      <c r="H54" s="55">
        <f>ROUND((SUM(H46:H53)),2)</f>
        <v>532.28</v>
      </c>
    </row>
    <row r="55" spans="1:8" ht="20.100000000000001" customHeight="1">
      <c r="A55" s="59"/>
      <c r="B55" s="60"/>
      <c r="C55" s="60"/>
      <c r="D55" s="60"/>
      <c r="E55" s="60"/>
      <c r="F55" s="60"/>
      <c r="G55" s="60"/>
      <c r="H55" s="61"/>
    </row>
    <row r="56" spans="1:8" ht="20.100000000000001" customHeight="1">
      <c r="A56" s="62"/>
      <c r="B56" s="63"/>
      <c r="C56" s="63"/>
      <c r="D56" s="63"/>
      <c r="E56" s="63"/>
      <c r="F56" s="63"/>
      <c r="G56" s="63"/>
      <c r="H56" s="64"/>
    </row>
    <row r="57" spans="1:8" ht="20.100000000000001" customHeight="1">
      <c r="A57" s="62"/>
      <c r="B57" s="63"/>
      <c r="C57" s="63"/>
      <c r="D57" s="63"/>
      <c r="E57" s="63"/>
      <c r="F57" s="63"/>
      <c r="G57" s="63"/>
      <c r="H57" s="64"/>
    </row>
    <row r="58" spans="1:8" ht="20.100000000000001" customHeight="1">
      <c r="A58" s="65"/>
      <c r="B58" s="66"/>
      <c r="C58" s="66"/>
      <c r="D58" s="66"/>
      <c r="E58" s="66"/>
      <c r="F58" s="66"/>
      <c r="G58" s="66"/>
      <c r="H58" s="67"/>
    </row>
    <row r="59" spans="1:8" ht="20.100000000000001" customHeight="1">
      <c r="A59" s="285" t="s">
        <v>255</v>
      </c>
      <c r="B59" s="280"/>
      <c r="C59" s="280"/>
      <c r="D59" s="280"/>
      <c r="E59" s="280"/>
      <c r="F59" s="280"/>
      <c r="G59" s="280"/>
      <c r="H59" s="280"/>
    </row>
    <row r="60" spans="1:8" ht="20.100000000000001" customHeight="1">
      <c r="A60" s="68" t="s">
        <v>256</v>
      </c>
      <c r="B60" s="290" t="s">
        <v>257</v>
      </c>
      <c r="C60" s="290"/>
      <c r="D60" s="290"/>
      <c r="E60" s="290"/>
      <c r="F60" s="290"/>
      <c r="G60" s="290"/>
      <c r="H60" s="69" t="s">
        <v>222</v>
      </c>
    </row>
    <row r="61" spans="1:8" ht="20.100000000000001" customHeight="1">
      <c r="A61" s="291" t="s">
        <v>202</v>
      </c>
      <c r="B61" s="272" t="s">
        <v>258</v>
      </c>
      <c r="C61" s="272"/>
      <c r="D61" s="272"/>
      <c r="E61" s="272"/>
      <c r="F61" s="272"/>
      <c r="G61" s="272"/>
      <c r="H61" s="70">
        <f>ROUND((H62-H64),2)</f>
        <v>92.67</v>
      </c>
    </row>
    <row r="62" spans="1:8" ht="45" customHeight="1">
      <c r="A62" s="292"/>
      <c r="B62" s="264" t="s">
        <v>259</v>
      </c>
      <c r="C62" s="264"/>
      <c r="D62" s="264"/>
      <c r="E62" s="264"/>
      <c r="F62" s="264"/>
      <c r="G62" s="71">
        <v>3.8</v>
      </c>
      <c r="H62" s="294">
        <f>ROUND((G62*G63),2)</f>
        <v>167.2</v>
      </c>
    </row>
    <row r="63" spans="1:8" ht="20.100000000000001" customHeight="1">
      <c r="A63" s="292"/>
      <c r="B63" s="264" t="s">
        <v>260</v>
      </c>
      <c r="C63" s="264"/>
      <c r="D63" s="264"/>
      <c r="E63" s="264"/>
      <c r="F63" s="264"/>
      <c r="G63" s="72">
        <v>44</v>
      </c>
      <c r="H63" s="295"/>
    </row>
    <row r="64" spans="1:8" ht="20.100000000000001" customHeight="1">
      <c r="A64" s="293"/>
      <c r="B64" s="264" t="s">
        <v>261</v>
      </c>
      <c r="C64" s="264"/>
      <c r="D64" s="264"/>
      <c r="E64" s="264"/>
      <c r="F64" s="264"/>
      <c r="G64" s="73">
        <v>0.06</v>
      </c>
      <c r="H64" s="74">
        <f>ROUND((H26*G64),2)</f>
        <v>74.53</v>
      </c>
    </row>
    <row r="65" spans="1:8" ht="20.100000000000001" customHeight="1">
      <c r="A65" s="52" t="s">
        <v>204</v>
      </c>
      <c r="B65" s="264" t="s">
        <v>262</v>
      </c>
      <c r="C65" s="264"/>
      <c r="D65" s="264"/>
      <c r="E65" s="264"/>
      <c r="F65" s="264"/>
      <c r="G65" s="41"/>
      <c r="H65" s="75">
        <v>277.2</v>
      </c>
    </row>
    <row r="66" spans="1:8" ht="20.100000000000001" customHeight="1">
      <c r="A66" s="239" t="s">
        <v>206</v>
      </c>
      <c r="B66" s="264" t="s">
        <v>318</v>
      </c>
      <c r="C66" s="264"/>
      <c r="D66" s="264"/>
      <c r="E66" s="264"/>
      <c r="F66" s="264"/>
      <c r="G66" s="48"/>
      <c r="H66" s="75">
        <v>15</v>
      </c>
    </row>
    <row r="67" spans="1:8" ht="20.100000000000001" customHeight="1">
      <c r="A67" s="239" t="s">
        <v>208</v>
      </c>
      <c r="B67" s="264" t="s">
        <v>413</v>
      </c>
      <c r="C67" s="264"/>
      <c r="D67" s="264"/>
      <c r="E67" s="264"/>
      <c r="F67" s="264"/>
      <c r="G67" s="48"/>
      <c r="H67" s="76">
        <v>10</v>
      </c>
    </row>
    <row r="68" spans="1:8" ht="20.100000000000001" customHeight="1">
      <c r="A68" s="239" t="s">
        <v>227</v>
      </c>
      <c r="B68" s="264" t="s">
        <v>412</v>
      </c>
      <c r="C68" s="264"/>
      <c r="D68" s="264"/>
      <c r="E68" s="264"/>
      <c r="F68" s="264"/>
      <c r="G68" s="48"/>
      <c r="H68" s="76">
        <v>85</v>
      </c>
    </row>
    <row r="69" spans="1:8" ht="20.100000000000001" customHeight="1">
      <c r="A69" s="239" t="s">
        <v>229</v>
      </c>
      <c r="B69" s="264" t="s">
        <v>414</v>
      </c>
      <c r="C69" s="264"/>
      <c r="D69" s="264"/>
      <c r="E69" s="264"/>
      <c r="F69" s="264"/>
      <c r="G69" s="48"/>
      <c r="H69" s="76">
        <v>10</v>
      </c>
    </row>
    <row r="70" spans="1:8" ht="20.100000000000001" customHeight="1">
      <c r="A70" s="52"/>
      <c r="B70" s="267" t="s">
        <v>254</v>
      </c>
      <c r="C70" s="267"/>
      <c r="D70" s="267"/>
      <c r="E70" s="267"/>
      <c r="F70" s="267"/>
      <c r="G70" s="267"/>
      <c r="H70" s="77">
        <f>ROUND((H61+H65+H66+H67+H68+H69),2)</f>
        <v>489.87</v>
      </c>
    </row>
    <row r="71" spans="1:8" ht="20.100000000000001" customHeight="1">
      <c r="A71" s="287"/>
      <c r="B71" s="288"/>
      <c r="C71" s="288"/>
      <c r="D71" s="288"/>
      <c r="E71" s="288"/>
      <c r="F71" s="288"/>
      <c r="G71" s="288"/>
      <c r="H71" s="289"/>
    </row>
    <row r="72" spans="1:8" ht="20.100000000000001" customHeight="1">
      <c r="A72" s="280" t="s">
        <v>263</v>
      </c>
      <c r="B72" s="280"/>
      <c r="C72" s="280"/>
      <c r="D72" s="280"/>
      <c r="E72" s="280"/>
      <c r="F72" s="280"/>
      <c r="G72" s="280"/>
      <c r="H72" s="280"/>
    </row>
    <row r="73" spans="1:8" ht="20.100000000000001" customHeight="1">
      <c r="A73" s="52">
        <v>2</v>
      </c>
      <c r="B73" s="264" t="s">
        <v>264</v>
      </c>
      <c r="C73" s="264"/>
      <c r="D73" s="264"/>
      <c r="E73" s="264"/>
      <c r="F73" s="264"/>
      <c r="G73" s="264"/>
      <c r="H73" s="78" t="s">
        <v>222</v>
      </c>
    </row>
    <row r="74" spans="1:8" ht="20.100000000000001" customHeight="1">
      <c r="A74" s="52" t="s">
        <v>233</v>
      </c>
      <c r="B74" s="264" t="s">
        <v>234</v>
      </c>
      <c r="C74" s="264"/>
      <c r="D74" s="264"/>
      <c r="E74" s="264"/>
      <c r="F74" s="264"/>
      <c r="G74" s="264"/>
      <c r="H74" s="79">
        <f>H38</f>
        <v>253.82</v>
      </c>
    </row>
    <row r="75" spans="1:8" ht="20.100000000000001" customHeight="1">
      <c r="A75" s="52" t="s">
        <v>242</v>
      </c>
      <c r="B75" s="264" t="s">
        <v>243</v>
      </c>
      <c r="C75" s="264"/>
      <c r="D75" s="264"/>
      <c r="E75" s="264"/>
      <c r="F75" s="264"/>
      <c r="G75" s="264"/>
      <c r="H75" s="79">
        <f>H54</f>
        <v>532.28</v>
      </c>
    </row>
    <row r="76" spans="1:8" ht="20.100000000000001" customHeight="1">
      <c r="A76" s="52" t="s">
        <v>256</v>
      </c>
      <c r="B76" s="264" t="s">
        <v>257</v>
      </c>
      <c r="C76" s="264"/>
      <c r="D76" s="264"/>
      <c r="E76" s="264"/>
      <c r="F76" s="264"/>
      <c r="G76" s="264"/>
      <c r="H76" s="79">
        <f>H70</f>
        <v>489.87</v>
      </c>
    </row>
    <row r="77" spans="1:8" ht="20.100000000000001" customHeight="1">
      <c r="A77" s="267" t="s">
        <v>231</v>
      </c>
      <c r="B77" s="267"/>
      <c r="C77" s="267"/>
      <c r="D77" s="267"/>
      <c r="E77" s="267"/>
      <c r="F77" s="267"/>
      <c r="G77" s="267"/>
      <c r="H77" s="77">
        <f>ROUND((SUM(H74:H76)),2)</f>
        <v>1275.97</v>
      </c>
    </row>
    <row r="78" spans="1:8" ht="20.100000000000001" customHeight="1">
      <c r="A78" s="267"/>
      <c r="B78" s="267"/>
      <c r="C78" s="267"/>
      <c r="D78" s="267"/>
      <c r="E78" s="267"/>
      <c r="F78" s="267"/>
      <c r="G78" s="267"/>
      <c r="H78" s="267"/>
    </row>
    <row r="79" spans="1:8" ht="20.100000000000001" customHeight="1">
      <c r="A79" s="280" t="s">
        <v>265</v>
      </c>
      <c r="B79" s="280"/>
      <c r="C79" s="280"/>
      <c r="D79" s="280"/>
      <c r="E79" s="280"/>
      <c r="F79" s="280"/>
      <c r="G79" s="280"/>
      <c r="H79" s="280"/>
    </row>
    <row r="80" spans="1:8" ht="20.100000000000001" customHeight="1">
      <c r="A80" s="40">
        <v>3</v>
      </c>
      <c r="B80" s="270" t="s">
        <v>266</v>
      </c>
      <c r="C80" s="270"/>
      <c r="D80" s="270"/>
      <c r="E80" s="270"/>
      <c r="F80" s="270"/>
      <c r="G80" s="40" t="s">
        <v>235</v>
      </c>
      <c r="H80" s="43" t="s">
        <v>222</v>
      </c>
    </row>
    <row r="81" spans="1:8" ht="20.100000000000001" customHeight="1">
      <c r="A81" s="52" t="s">
        <v>202</v>
      </c>
      <c r="B81" s="264" t="s">
        <v>267</v>
      </c>
      <c r="C81" s="264"/>
      <c r="D81" s="264"/>
      <c r="E81" s="264"/>
      <c r="F81" s="264"/>
      <c r="G81" s="80">
        <v>4.1999999999999997E-3</v>
      </c>
      <c r="H81" s="79">
        <f>ROUND(($H$32*G81),2)</f>
        <v>5.22</v>
      </c>
    </row>
    <row r="82" spans="1:8" ht="20.100000000000001" customHeight="1">
      <c r="A82" s="52" t="s">
        <v>204</v>
      </c>
      <c r="B82" s="272" t="s">
        <v>268</v>
      </c>
      <c r="C82" s="272"/>
      <c r="D82" s="272"/>
      <c r="E82" s="272"/>
      <c r="F82" s="272"/>
      <c r="G82" s="45">
        <v>2.9999999999999997E-4</v>
      </c>
      <c r="H82" s="79">
        <f t="shared" ref="H82:H86" si="1">ROUND(($H$32*G82),2)</f>
        <v>0.37</v>
      </c>
    </row>
    <row r="83" spans="1:8" ht="20.100000000000001" customHeight="1">
      <c r="A83" s="52" t="s">
        <v>206</v>
      </c>
      <c r="B83" s="264" t="s">
        <v>269</v>
      </c>
      <c r="C83" s="264"/>
      <c r="D83" s="264"/>
      <c r="E83" s="264"/>
      <c r="F83" s="264"/>
      <c r="G83" s="80">
        <v>0.02</v>
      </c>
      <c r="H83" s="79">
        <f t="shared" si="1"/>
        <v>24.84</v>
      </c>
    </row>
    <row r="84" spans="1:8" ht="20.100000000000001" customHeight="1">
      <c r="A84" s="52" t="s">
        <v>208</v>
      </c>
      <c r="B84" s="264" t="s">
        <v>270</v>
      </c>
      <c r="C84" s="264"/>
      <c r="D84" s="264"/>
      <c r="E84" s="264"/>
      <c r="F84" s="264"/>
      <c r="G84" s="80">
        <v>1.9400000000000001E-2</v>
      </c>
      <c r="H84" s="79">
        <f t="shared" si="1"/>
        <v>24.1</v>
      </c>
    </row>
    <row r="85" spans="1:8" ht="20.100000000000001" customHeight="1">
      <c r="A85" s="52" t="s">
        <v>227</v>
      </c>
      <c r="B85" s="272" t="s">
        <v>271</v>
      </c>
      <c r="C85" s="272"/>
      <c r="D85" s="272"/>
      <c r="E85" s="272"/>
      <c r="F85" s="272"/>
      <c r="G85" s="45">
        <v>7.7000000000000002E-3</v>
      </c>
      <c r="H85" s="79">
        <f t="shared" si="1"/>
        <v>9.56</v>
      </c>
    </row>
    <row r="86" spans="1:8" ht="20.100000000000001" customHeight="1">
      <c r="A86" s="52" t="s">
        <v>229</v>
      </c>
      <c r="B86" s="264" t="s">
        <v>272</v>
      </c>
      <c r="C86" s="264"/>
      <c r="D86" s="264"/>
      <c r="E86" s="264"/>
      <c r="F86" s="264"/>
      <c r="G86" s="80">
        <v>0.02</v>
      </c>
      <c r="H86" s="79">
        <f t="shared" si="1"/>
        <v>24.84</v>
      </c>
    </row>
    <row r="87" spans="1:8" ht="20.100000000000001" customHeight="1">
      <c r="A87" s="267" t="s">
        <v>231</v>
      </c>
      <c r="B87" s="267"/>
      <c r="C87" s="267"/>
      <c r="D87" s="267"/>
      <c r="E87" s="267"/>
      <c r="F87" s="267"/>
      <c r="G87" s="267"/>
      <c r="H87" s="77">
        <f>ROUND((SUM(H81:H86)),2)</f>
        <v>88.93</v>
      </c>
    </row>
    <row r="88" spans="1:8" ht="20.100000000000001" customHeight="1">
      <c r="A88" s="273"/>
      <c r="B88" s="274"/>
      <c r="C88" s="274"/>
      <c r="D88" s="274"/>
      <c r="E88" s="274"/>
      <c r="F88" s="274"/>
      <c r="G88" s="274"/>
      <c r="H88" s="275"/>
    </row>
    <row r="89" spans="1:8" ht="20.100000000000001" customHeight="1">
      <c r="A89" s="286" t="s">
        <v>273</v>
      </c>
      <c r="B89" s="286"/>
      <c r="C89" s="286"/>
      <c r="D89" s="286"/>
      <c r="E89" s="286"/>
      <c r="F89" s="286"/>
      <c r="G89" s="81" t="s">
        <v>239</v>
      </c>
      <c r="H89" s="57">
        <f>H32</f>
        <v>1242.18</v>
      </c>
    </row>
    <row r="90" spans="1:8" ht="20.100000000000001" customHeight="1">
      <c r="A90" s="286"/>
      <c r="B90" s="286"/>
      <c r="C90" s="286"/>
      <c r="D90" s="286"/>
      <c r="E90" s="286"/>
      <c r="F90" s="286"/>
      <c r="G90" s="81" t="s">
        <v>274</v>
      </c>
      <c r="H90" s="57">
        <f>H77</f>
        <v>1275.97</v>
      </c>
    </row>
    <row r="91" spans="1:8" ht="20.100000000000001" customHeight="1">
      <c r="A91" s="286"/>
      <c r="B91" s="286"/>
      <c r="C91" s="286"/>
      <c r="D91" s="286"/>
      <c r="E91" s="286"/>
      <c r="F91" s="286"/>
      <c r="G91" s="81" t="s">
        <v>275</v>
      </c>
      <c r="H91" s="57">
        <f>H87</f>
        <v>88.93</v>
      </c>
    </row>
    <row r="92" spans="1:8" ht="20.100000000000001" customHeight="1">
      <c r="A92" s="286"/>
      <c r="B92" s="286"/>
      <c r="C92" s="286"/>
      <c r="D92" s="286"/>
      <c r="E92" s="286"/>
      <c r="F92" s="286"/>
      <c r="G92" s="82" t="s">
        <v>231</v>
      </c>
      <c r="H92" s="83">
        <f>SUM(H89:H91)</f>
        <v>2607.08</v>
      </c>
    </row>
    <row r="93" spans="1:8" ht="20.100000000000001" customHeight="1">
      <c r="A93" s="273"/>
      <c r="B93" s="274"/>
      <c r="C93" s="274"/>
      <c r="D93" s="274"/>
      <c r="E93" s="274"/>
      <c r="F93" s="274"/>
      <c r="G93" s="274"/>
      <c r="H93" s="275"/>
    </row>
    <row r="94" spans="1:8" ht="20.100000000000001" customHeight="1">
      <c r="A94" s="285" t="s">
        <v>276</v>
      </c>
      <c r="B94" s="285"/>
      <c r="C94" s="285"/>
      <c r="D94" s="285"/>
      <c r="E94" s="285"/>
      <c r="F94" s="285"/>
      <c r="G94" s="285"/>
      <c r="H94" s="285"/>
    </row>
    <row r="95" spans="1:8" ht="20.100000000000001" customHeight="1">
      <c r="A95" s="84" t="s">
        <v>277</v>
      </c>
      <c r="B95" s="267" t="s">
        <v>278</v>
      </c>
      <c r="C95" s="267"/>
      <c r="D95" s="267"/>
      <c r="E95" s="267"/>
      <c r="F95" s="267"/>
      <c r="G95" s="40" t="s">
        <v>235</v>
      </c>
      <c r="H95" s="85" t="s">
        <v>222</v>
      </c>
    </row>
    <row r="96" spans="1:8" ht="20.100000000000001" customHeight="1">
      <c r="A96" s="84" t="s">
        <v>202</v>
      </c>
      <c r="B96" s="272" t="s">
        <v>279</v>
      </c>
      <c r="C96" s="272"/>
      <c r="D96" s="272"/>
      <c r="E96" s="272"/>
      <c r="F96" s="272"/>
      <c r="G96" s="45">
        <v>9.2999999999999992E-3</v>
      </c>
      <c r="H96" s="44">
        <f>ROUND(($H$92*G96),2)</f>
        <v>24.25</v>
      </c>
    </row>
    <row r="97" spans="1:8" ht="20.100000000000001" customHeight="1">
      <c r="A97" s="52" t="s">
        <v>204</v>
      </c>
      <c r="B97" s="272" t="s">
        <v>280</v>
      </c>
      <c r="C97" s="272"/>
      <c r="D97" s="272"/>
      <c r="E97" s="272"/>
      <c r="F97" s="272"/>
      <c r="G97" s="45">
        <v>2.8E-3</v>
      </c>
      <c r="H97" s="44">
        <f t="shared" ref="H97:H100" si="2">ROUND(($H$92*G97),2)</f>
        <v>7.3</v>
      </c>
    </row>
    <row r="98" spans="1:8" ht="20.100000000000001" customHeight="1">
      <c r="A98" s="52" t="s">
        <v>206</v>
      </c>
      <c r="B98" s="272" t="s">
        <v>281</v>
      </c>
      <c r="C98" s="272"/>
      <c r="D98" s="272"/>
      <c r="E98" s="272"/>
      <c r="F98" s="272"/>
      <c r="G98" s="86">
        <v>2.9999999999999997E-4</v>
      </c>
      <c r="H98" s="44">
        <f t="shared" si="2"/>
        <v>0.78</v>
      </c>
    </row>
    <row r="99" spans="1:8" ht="20.100000000000001" customHeight="1">
      <c r="A99" s="52" t="s">
        <v>208</v>
      </c>
      <c r="B99" s="272" t="s">
        <v>282</v>
      </c>
      <c r="C99" s="272"/>
      <c r="D99" s="272"/>
      <c r="E99" s="272"/>
      <c r="F99" s="272"/>
      <c r="G99" s="45">
        <v>2.9999999999999997E-4</v>
      </c>
      <c r="H99" s="44">
        <f t="shared" si="2"/>
        <v>0.78</v>
      </c>
    </row>
    <row r="100" spans="1:8" ht="20.100000000000001" customHeight="1">
      <c r="A100" s="52" t="s">
        <v>227</v>
      </c>
      <c r="B100" s="272" t="s">
        <v>283</v>
      </c>
      <c r="C100" s="272"/>
      <c r="D100" s="272"/>
      <c r="E100" s="272"/>
      <c r="F100" s="272"/>
      <c r="G100" s="45">
        <v>2.9999999999999997E-4</v>
      </c>
      <c r="H100" s="44">
        <f t="shared" si="2"/>
        <v>0.78</v>
      </c>
    </row>
    <row r="101" spans="1:8" ht="20.100000000000001" customHeight="1">
      <c r="A101" s="42" t="s">
        <v>229</v>
      </c>
      <c r="B101" s="272" t="s">
        <v>284</v>
      </c>
      <c r="C101" s="272"/>
      <c r="D101" s="272"/>
      <c r="E101" s="272"/>
      <c r="F101" s="272"/>
      <c r="G101" s="45"/>
      <c r="H101" s="44"/>
    </row>
    <row r="102" spans="1:8" ht="20.100000000000001" customHeight="1">
      <c r="A102" s="267" t="s">
        <v>254</v>
      </c>
      <c r="B102" s="267"/>
      <c r="C102" s="267"/>
      <c r="D102" s="267"/>
      <c r="E102" s="267"/>
      <c r="F102" s="267"/>
      <c r="G102" s="267"/>
      <c r="H102" s="55">
        <f>SUM(H96:H101)</f>
        <v>33.89</v>
      </c>
    </row>
    <row r="103" spans="1:8" ht="20.100000000000001" customHeight="1">
      <c r="A103" s="62"/>
      <c r="B103" s="63"/>
      <c r="C103" s="63"/>
      <c r="D103" s="63"/>
      <c r="E103" s="63"/>
      <c r="F103" s="63"/>
      <c r="G103" s="63"/>
      <c r="H103" s="87"/>
    </row>
    <row r="104" spans="1:8" ht="20.100000000000001" customHeight="1">
      <c r="A104" s="280" t="s">
        <v>285</v>
      </c>
      <c r="B104" s="280"/>
      <c r="C104" s="280"/>
      <c r="D104" s="280"/>
      <c r="E104" s="280"/>
      <c r="F104" s="280"/>
      <c r="G104" s="280"/>
      <c r="H104" s="280"/>
    </row>
    <row r="105" spans="1:8" ht="20.100000000000001" customHeight="1">
      <c r="A105" s="50">
        <v>4</v>
      </c>
      <c r="B105" s="270" t="s">
        <v>286</v>
      </c>
      <c r="C105" s="270"/>
      <c r="D105" s="270"/>
      <c r="E105" s="270"/>
      <c r="F105" s="270"/>
      <c r="G105" s="270"/>
      <c r="H105" s="51" t="s">
        <v>222</v>
      </c>
    </row>
    <row r="106" spans="1:8" ht="20.100000000000001" customHeight="1">
      <c r="A106" s="52" t="s">
        <v>277</v>
      </c>
      <c r="B106" s="264" t="s">
        <v>278</v>
      </c>
      <c r="C106" s="264"/>
      <c r="D106" s="264"/>
      <c r="E106" s="264"/>
      <c r="F106" s="264"/>
      <c r="G106" s="88"/>
      <c r="H106" s="44">
        <f>H102</f>
        <v>33.89</v>
      </c>
    </row>
    <row r="107" spans="1:8" ht="20.100000000000001" customHeight="1">
      <c r="A107" s="267" t="s">
        <v>231</v>
      </c>
      <c r="B107" s="267"/>
      <c r="C107" s="267"/>
      <c r="D107" s="267"/>
      <c r="E107" s="267"/>
      <c r="F107" s="267"/>
      <c r="G107" s="267"/>
      <c r="H107" s="55">
        <f>SUM(H106:H106)</f>
        <v>33.89</v>
      </c>
    </row>
    <row r="108" spans="1:8" ht="20.100000000000001" customHeight="1">
      <c r="A108" s="60"/>
      <c r="B108" s="60"/>
      <c r="C108" s="60"/>
      <c r="D108" s="60"/>
      <c r="E108" s="60"/>
      <c r="F108" s="60"/>
      <c r="G108" s="60"/>
      <c r="H108" s="60"/>
    </row>
    <row r="109" spans="1:8" ht="20.100000000000001" customHeight="1">
      <c r="A109" s="63"/>
      <c r="B109" s="63"/>
      <c r="C109" s="63"/>
      <c r="D109" s="63"/>
      <c r="E109" s="63"/>
      <c r="F109" s="63"/>
      <c r="G109" s="63"/>
      <c r="H109" s="63"/>
    </row>
    <row r="110" spans="1:8" ht="20.100000000000001" customHeight="1">
      <c r="A110" s="63"/>
      <c r="B110" s="63"/>
      <c r="C110" s="63"/>
      <c r="D110" s="63"/>
      <c r="E110" s="63"/>
      <c r="F110" s="63"/>
      <c r="G110" s="63"/>
      <c r="H110" s="63"/>
    </row>
    <row r="111" spans="1:8" ht="20.100000000000001" customHeight="1">
      <c r="A111" s="63"/>
      <c r="B111" s="63"/>
      <c r="C111" s="63"/>
      <c r="D111" s="63"/>
      <c r="E111" s="63"/>
      <c r="F111" s="63"/>
      <c r="G111" s="63"/>
      <c r="H111" s="63"/>
    </row>
    <row r="112" spans="1:8" ht="20.100000000000001" customHeight="1">
      <c r="A112" s="281" t="s">
        <v>287</v>
      </c>
      <c r="B112" s="282"/>
      <c r="C112" s="282"/>
      <c r="D112" s="282"/>
      <c r="E112" s="282"/>
      <c r="F112" s="282"/>
      <c r="G112" s="282"/>
      <c r="H112" s="283"/>
    </row>
    <row r="113" spans="1:8" ht="20.100000000000001" customHeight="1">
      <c r="A113" s="89">
        <v>5</v>
      </c>
      <c r="B113" s="284" t="s">
        <v>288</v>
      </c>
      <c r="C113" s="284"/>
      <c r="D113" s="284"/>
      <c r="E113" s="284"/>
      <c r="F113" s="284"/>
      <c r="G113" s="284"/>
      <c r="H113" s="90" t="s">
        <v>222</v>
      </c>
    </row>
    <row r="114" spans="1:8" ht="20.100000000000001" customHeight="1">
      <c r="A114" s="52" t="s">
        <v>202</v>
      </c>
      <c r="B114" s="264" t="s">
        <v>289</v>
      </c>
      <c r="C114" s="264"/>
      <c r="D114" s="264"/>
      <c r="E114" s="264"/>
      <c r="F114" s="264"/>
      <c r="G114" s="264"/>
      <c r="H114" s="44">
        <f>UNIFORME!E46</f>
        <v>88.916666666666671</v>
      </c>
    </row>
    <row r="115" spans="1:8" ht="20.100000000000001" customHeight="1">
      <c r="A115" s="52" t="s">
        <v>204</v>
      </c>
      <c r="B115" s="264" t="s">
        <v>290</v>
      </c>
      <c r="C115" s="264"/>
      <c r="D115" s="264"/>
      <c r="E115" s="264"/>
      <c r="F115" s="264"/>
      <c r="G115" s="264"/>
      <c r="H115" s="91">
        <v>0</v>
      </c>
    </row>
    <row r="116" spans="1:8" ht="20.100000000000001" customHeight="1">
      <c r="A116" s="52" t="s">
        <v>206</v>
      </c>
      <c r="B116" s="272" t="s">
        <v>291</v>
      </c>
      <c r="C116" s="272"/>
      <c r="D116" s="272"/>
      <c r="E116" s="272"/>
      <c r="F116" s="272"/>
      <c r="G116" s="272"/>
      <c r="H116" s="91">
        <v>0</v>
      </c>
    </row>
    <row r="117" spans="1:8" ht="20.100000000000001" customHeight="1">
      <c r="A117" s="52" t="s">
        <v>208</v>
      </c>
      <c r="B117" s="264" t="s">
        <v>292</v>
      </c>
      <c r="C117" s="264"/>
      <c r="D117" s="264"/>
      <c r="E117" s="264"/>
      <c r="F117" s="264"/>
      <c r="G117" s="264"/>
      <c r="H117" s="91">
        <v>0</v>
      </c>
    </row>
    <row r="118" spans="1:8" ht="20.100000000000001" customHeight="1">
      <c r="A118" s="267" t="s">
        <v>231</v>
      </c>
      <c r="B118" s="267"/>
      <c r="C118" s="267"/>
      <c r="D118" s="267"/>
      <c r="E118" s="267"/>
      <c r="F118" s="267"/>
      <c r="G118" s="267"/>
      <c r="H118" s="92">
        <f>ROUND(SUM(H114:H117),2)</f>
        <v>88.92</v>
      </c>
    </row>
    <row r="119" spans="1:8" ht="20.100000000000001" customHeight="1">
      <c r="A119" s="273"/>
      <c r="B119" s="274"/>
      <c r="C119" s="274"/>
      <c r="D119" s="274"/>
      <c r="E119" s="274"/>
      <c r="F119" s="274"/>
      <c r="G119" s="274"/>
      <c r="H119" s="275"/>
    </row>
    <row r="120" spans="1:8" ht="20.100000000000001" customHeight="1">
      <c r="A120" s="276" t="s">
        <v>293</v>
      </c>
      <c r="B120" s="276"/>
      <c r="C120" s="276"/>
      <c r="D120" s="276"/>
      <c r="E120" s="276"/>
      <c r="F120" s="276"/>
      <c r="G120" s="81" t="s">
        <v>239</v>
      </c>
      <c r="H120" s="93">
        <f>H32</f>
        <v>1242.18</v>
      </c>
    </row>
    <row r="121" spans="1:8" ht="20.100000000000001" customHeight="1">
      <c r="A121" s="276"/>
      <c r="B121" s="276"/>
      <c r="C121" s="276"/>
      <c r="D121" s="276"/>
      <c r="E121" s="276"/>
      <c r="F121" s="276"/>
      <c r="G121" s="81" t="s">
        <v>274</v>
      </c>
      <c r="H121" s="93">
        <f>H77</f>
        <v>1275.97</v>
      </c>
    </row>
    <row r="122" spans="1:8" ht="20.100000000000001" customHeight="1">
      <c r="A122" s="276"/>
      <c r="B122" s="276"/>
      <c r="C122" s="276"/>
      <c r="D122" s="276"/>
      <c r="E122" s="276"/>
      <c r="F122" s="276"/>
      <c r="G122" s="81" t="s">
        <v>275</v>
      </c>
      <c r="H122" s="93">
        <f>H87</f>
        <v>88.93</v>
      </c>
    </row>
    <row r="123" spans="1:8" ht="20.100000000000001" customHeight="1">
      <c r="A123" s="276"/>
      <c r="B123" s="276"/>
      <c r="C123" s="276"/>
      <c r="D123" s="276"/>
      <c r="E123" s="276"/>
      <c r="F123" s="276"/>
      <c r="G123" s="81" t="s">
        <v>294</v>
      </c>
      <c r="H123" s="93">
        <f>H107</f>
        <v>33.89</v>
      </c>
    </row>
    <row r="124" spans="1:8" ht="20.100000000000001" customHeight="1">
      <c r="A124" s="276"/>
      <c r="B124" s="276"/>
      <c r="C124" s="276"/>
      <c r="D124" s="276"/>
      <c r="E124" s="276"/>
      <c r="F124" s="276"/>
      <c r="G124" s="81" t="s">
        <v>295</v>
      </c>
      <c r="H124" s="83">
        <f>H118</f>
        <v>88.92</v>
      </c>
    </row>
    <row r="125" spans="1:8" ht="20.100000000000001" customHeight="1">
      <c r="A125" s="276"/>
      <c r="B125" s="276"/>
      <c r="C125" s="276"/>
      <c r="D125" s="276"/>
      <c r="E125" s="276"/>
      <c r="F125" s="276"/>
      <c r="G125" s="81" t="s">
        <v>231</v>
      </c>
      <c r="H125" s="83">
        <f>SUM(H120:H124)</f>
        <v>2729.89</v>
      </c>
    </row>
    <row r="126" spans="1:8" ht="20.100000000000001" customHeight="1">
      <c r="A126" s="277"/>
      <c r="B126" s="278"/>
      <c r="C126" s="278"/>
      <c r="D126" s="278"/>
      <c r="E126" s="278"/>
      <c r="F126" s="278"/>
      <c r="G126" s="278"/>
      <c r="H126" s="279"/>
    </row>
    <row r="127" spans="1:8" ht="20.100000000000001" customHeight="1">
      <c r="A127" s="280" t="s">
        <v>296</v>
      </c>
      <c r="B127" s="280"/>
      <c r="C127" s="280"/>
      <c r="D127" s="280"/>
      <c r="E127" s="280"/>
      <c r="F127" s="280"/>
      <c r="G127" s="280"/>
      <c r="H127" s="280"/>
    </row>
    <row r="128" spans="1:8" ht="32.25" customHeight="1">
      <c r="A128" s="50">
        <v>6</v>
      </c>
      <c r="B128" s="271" t="s">
        <v>297</v>
      </c>
      <c r="C128" s="271"/>
      <c r="D128" s="271"/>
      <c r="E128" s="271"/>
      <c r="F128" s="271"/>
      <c r="G128" s="40" t="s">
        <v>221</v>
      </c>
      <c r="H128" s="51" t="s">
        <v>222</v>
      </c>
    </row>
    <row r="129" spans="1:8" ht="20.100000000000001" customHeight="1">
      <c r="A129" s="52" t="s">
        <v>202</v>
      </c>
      <c r="B129" s="272" t="s">
        <v>298</v>
      </c>
      <c r="C129" s="272"/>
      <c r="D129" s="272"/>
      <c r="E129" s="272"/>
      <c r="F129" s="272"/>
      <c r="G129" s="45">
        <v>1.2E-2</v>
      </c>
      <c r="H129" s="74">
        <f>SUM(G129*H145)</f>
        <v>32.758679999999998</v>
      </c>
    </row>
    <row r="130" spans="1:8" ht="20.100000000000001" customHeight="1">
      <c r="A130" s="52" t="s">
        <v>204</v>
      </c>
      <c r="B130" s="272" t="s">
        <v>299</v>
      </c>
      <c r="C130" s="272"/>
      <c r="D130" s="272"/>
      <c r="E130" s="272"/>
      <c r="F130" s="272"/>
      <c r="G130" s="45">
        <v>1.2E-2</v>
      </c>
      <c r="H130" s="74">
        <f>G130*(H145+H129)</f>
        <v>33.151784159999998</v>
      </c>
    </row>
    <row r="131" spans="1:8" ht="20.100000000000001" customHeight="1">
      <c r="A131" s="52" t="s">
        <v>206</v>
      </c>
      <c r="B131" s="272" t="s">
        <v>300</v>
      </c>
      <c r="C131" s="272"/>
      <c r="D131" s="272"/>
      <c r="E131" s="272"/>
      <c r="F131" s="272"/>
      <c r="G131" s="54">
        <f>SUM(G133+G134+G135)</f>
        <v>8.6499999999999994E-2</v>
      </c>
      <c r="H131" s="77">
        <f>SUM(H133:H135)</f>
        <v>264.73644241909136</v>
      </c>
    </row>
    <row r="132" spans="1:8" ht="20.100000000000001" customHeight="1">
      <c r="A132" s="50"/>
      <c r="B132" s="272" t="s">
        <v>301</v>
      </c>
      <c r="C132" s="272"/>
      <c r="D132" s="272"/>
      <c r="E132" s="272"/>
      <c r="F132" s="272"/>
      <c r="G132" s="45" t="s">
        <v>302</v>
      </c>
      <c r="H132" s="74" t="s">
        <v>302</v>
      </c>
    </row>
    <row r="133" spans="1:8" ht="20.100000000000001" customHeight="1">
      <c r="A133" s="50"/>
      <c r="B133" s="264" t="s">
        <v>303</v>
      </c>
      <c r="C133" s="264"/>
      <c r="D133" s="264"/>
      <c r="E133" s="264"/>
      <c r="F133" s="264"/>
      <c r="G133" s="80">
        <v>0.03</v>
      </c>
      <c r="H133" s="74">
        <f>SUM(G133*H147)</f>
        <v>91.81610719737273</v>
      </c>
    </row>
    <row r="134" spans="1:8" ht="20.100000000000001" customHeight="1">
      <c r="A134" s="50"/>
      <c r="B134" s="264" t="s">
        <v>304</v>
      </c>
      <c r="C134" s="264"/>
      <c r="D134" s="264"/>
      <c r="E134" s="264"/>
      <c r="F134" s="264"/>
      <c r="G134" s="80">
        <v>6.4999999999999997E-3</v>
      </c>
      <c r="H134" s="74">
        <f>SUM(G134*H147)</f>
        <v>19.893489892764091</v>
      </c>
    </row>
    <row r="135" spans="1:8" ht="20.100000000000001" customHeight="1">
      <c r="A135" s="50"/>
      <c r="B135" s="264" t="s">
        <v>305</v>
      </c>
      <c r="C135" s="264"/>
      <c r="D135" s="264"/>
      <c r="E135" s="264"/>
      <c r="F135" s="264"/>
      <c r="G135" s="80">
        <v>0.05</v>
      </c>
      <c r="H135" s="74">
        <f>SUM(G135*H147)</f>
        <v>153.02684532895455</v>
      </c>
    </row>
    <row r="136" spans="1:8" ht="20.100000000000001" customHeight="1">
      <c r="A136" s="267" t="s">
        <v>231</v>
      </c>
      <c r="B136" s="267"/>
      <c r="C136" s="267"/>
      <c r="D136" s="267"/>
      <c r="E136" s="267"/>
      <c r="F136" s="267"/>
      <c r="G136" s="50"/>
      <c r="H136" s="77">
        <f>SUM(H129+H130+H133+H134+H135)</f>
        <v>330.64690657909136</v>
      </c>
    </row>
    <row r="137" spans="1:8" ht="20.100000000000001" customHeight="1">
      <c r="A137" s="268"/>
      <c r="B137" s="268"/>
      <c r="C137" s="268"/>
      <c r="D137" s="268"/>
      <c r="E137" s="268"/>
      <c r="F137" s="268"/>
      <c r="G137" s="268"/>
      <c r="H137" s="268"/>
    </row>
    <row r="138" spans="1:8" ht="20.100000000000001" customHeight="1">
      <c r="A138" s="269" t="s">
        <v>306</v>
      </c>
      <c r="B138" s="269"/>
      <c r="C138" s="269"/>
      <c r="D138" s="269"/>
      <c r="E138" s="269"/>
      <c r="F138" s="269"/>
      <c r="G138" s="269"/>
      <c r="H138" s="269"/>
    </row>
    <row r="139" spans="1:8" ht="20.100000000000001" customHeight="1">
      <c r="A139" s="270" t="s">
        <v>307</v>
      </c>
      <c r="B139" s="270"/>
      <c r="C139" s="270"/>
      <c r="D139" s="270"/>
      <c r="E139" s="270"/>
      <c r="F139" s="270"/>
      <c r="G139" s="270"/>
      <c r="H139" s="43" t="s">
        <v>222</v>
      </c>
    </row>
    <row r="140" spans="1:8" ht="20.100000000000001" customHeight="1">
      <c r="A140" s="94" t="s">
        <v>202</v>
      </c>
      <c r="B140" s="264" t="s">
        <v>308</v>
      </c>
      <c r="C140" s="264"/>
      <c r="D140" s="264"/>
      <c r="E140" s="264"/>
      <c r="F140" s="264"/>
      <c r="G140" s="264"/>
      <c r="H140" s="70">
        <f>H32</f>
        <v>1242.18</v>
      </c>
    </row>
    <row r="141" spans="1:8" ht="20.100000000000001" customHeight="1">
      <c r="A141" s="94" t="s">
        <v>204</v>
      </c>
      <c r="B141" s="264" t="s">
        <v>264</v>
      </c>
      <c r="C141" s="264"/>
      <c r="D141" s="264"/>
      <c r="E141" s="264"/>
      <c r="F141" s="264"/>
      <c r="G141" s="264"/>
      <c r="H141" s="70">
        <f>H77</f>
        <v>1275.97</v>
      </c>
    </row>
    <row r="142" spans="1:8" ht="20.100000000000001" customHeight="1">
      <c r="A142" s="94" t="s">
        <v>206</v>
      </c>
      <c r="B142" s="264" t="s">
        <v>309</v>
      </c>
      <c r="C142" s="264"/>
      <c r="D142" s="264"/>
      <c r="E142" s="264"/>
      <c r="F142" s="264"/>
      <c r="G142" s="264"/>
      <c r="H142" s="70">
        <f>H87</f>
        <v>88.93</v>
      </c>
    </row>
    <row r="143" spans="1:8" ht="20.100000000000001" customHeight="1">
      <c r="A143" s="94" t="s">
        <v>208</v>
      </c>
      <c r="B143" s="264" t="s">
        <v>286</v>
      </c>
      <c r="C143" s="264"/>
      <c r="D143" s="264"/>
      <c r="E143" s="264"/>
      <c r="F143" s="264"/>
      <c r="G143" s="264"/>
      <c r="H143" s="70">
        <f>H107</f>
        <v>33.89</v>
      </c>
    </row>
    <row r="144" spans="1:8" ht="20.100000000000001" customHeight="1">
      <c r="A144" s="94" t="s">
        <v>227</v>
      </c>
      <c r="B144" s="264" t="s">
        <v>310</v>
      </c>
      <c r="C144" s="264"/>
      <c r="D144" s="264"/>
      <c r="E144" s="264"/>
      <c r="F144" s="264"/>
      <c r="G144" s="264"/>
      <c r="H144" s="70">
        <f>H118</f>
        <v>88.92</v>
      </c>
    </row>
    <row r="145" spans="1:8" ht="20.100000000000001" customHeight="1">
      <c r="A145" s="265" t="s">
        <v>311</v>
      </c>
      <c r="B145" s="265"/>
      <c r="C145" s="265"/>
      <c r="D145" s="265"/>
      <c r="E145" s="265"/>
      <c r="F145" s="265"/>
      <c r="G145" s="265"/>
      <c r="H145" s="95">
        <f>SUM(H140:H144)</f>
        <v>2729.89</v>
      </c>
    </row>
    <row r="146" spans="1:8" ht="20.100000000000001" customHeight="1">
      <c r="A146" s="94" t="s">
        <v>229</v>
      </c>
      <c r="B146" s="264" t="s">
        <v>312</v>
      </c>
      <c r="C146" s="264"/>
      <c r="D146" s="264"/>
      <c r="E146" s="264"/>
      <c r="F146" s="264"/>
      <c r="G146" s="264"/>
      <c r="H146" s="70">
        <f>H136</f>
        <v>330.64690657909136</v>
      </c>
    </row>
    <row r="147" spans="1:8" ht="20.100000000000001" customHeight="1">
      <c r="A147" s="265" t="s">
        <v>313</v>
      </c>
      <c r="B147" s="265"/>
      <c r="C147" s="265"/>
      <c r="D147" s="265"/>
      <c r="E147" s="265"/>
      <c r="F147" s="265"/>
      <c r="G147" s="265"/>
      <c r="H147" s="96">
        <f>SUM(H145+H129+H130)/(1-G131)</f>
        <v>3060.536906579091</v>
      </c>
    </row>
    <row r="148" spans="1:8" ht="15.75" customHeight="1">
      <c r="A148" s="266"/>
      <c r="B148" s="266"/>
      <c r="C148" s="266"/>
      <c r="D148" s="266"/>
      <c r="E148" s="266"/>
      <c r="F148" s="266"/>
      <c r="G148" s="266"/>
      <c r="H148" s="266"/>
    </row>
  </sheetData>
  <mergeCells count="133">
    <mergeCell ref="B12:F12"/>
    <mergeCell ref="G12:H12"/>
    <mergeCell ref="B13:F13"/>
    <mergeCell ref="G13:H13"/>
    <mergeCell ref="A14:H14"/>
    <mergeCell ref="A15:H15"/>
    <mergeCell ref="A7:H7"/>
    <mergeCell ref="A9:H9"/>
    <mergeCell ref="B10:F10"/>
    <mergeCell ref="G10:H10"/>
    <mergeCell ref="B11:F11"/>
    <mergeCell ref="G11:H11"/>
    <mergeCell ref="B20:F20"/>
    <mergeCell ref="G20:H20"/>
    <mergeCell ref="B21:F21"/>
    <mergeCell ref="G21:H21"/>
    <mergeCell ref="B22:F22"/>
    <mergeCell ref="G22:H22"/>
    <mergeCell ref="A16:H16"/>
    <mergeCell ref="A17:H17"/>
    <mergeCell ref="B18:F18"/>
    <mergeCell ref="G18:H18"/>
    <mergeCell ref="B19:F19"/>
    <mergeCell ref="G19:H19"/>
    <mergeCell ref="B29:F29"/>
    <mergeCell ref="B30:F30"/>
    <mergeCell ref="B31:F31"/>
    <mergeCell ref="A32:G32"/>
    <mergeCell ref="A33:H33"/>
    <mergeCell ref="A34:H34"/>
    <mergeCell ref="A23:H23"/>
    <mergeCell ref="A24:H24"/>
    <mergeCell ref="B25:F25"/>
    <mergeCell ref="B26:G26"/>
    <mergeCell ref="B27:F27"/>
    <mergeCell ref="B28:F28"/>
    <mergeCell ref="A43:H43"/>
    <mergeCell ref="A44:H44"/>
    <mergeCell ref="B45:F45"/>
    <mergeCell ref="B46:F46"/>
    <mergeCell ref="B47:F47"/>
    <mergeCell ref="B48:F48"/>
    <mergeCell ref="B35:F35"/>
    <mergeCell ref="B36:F36"/>
    <mergeCell ref="B37:F37"/>
    <mergeCell ref="A38:F38"/>
    <mergeCell ref="A39:H39"/>
    <mergeCell ref="A40:F42"/>
    <mergeCell ref="A59:H59"/>
    <mergeCell ref="B60:G60"/>
    <mergeCell ref="A61:A64"/>
    <mergeCell ref="B61:G61"/>
    <mergeCell ref="B62:F62"/>
    <mergeCell ref="H62:H63"/>
    <mergeCell ref="B63:F63"/>
    <mergeCell ref="B64:F64"/>
    <mergeCell ref="B49:F49"/>
    <mergeCell ref="B50:F50"/>
    <mergeCell ref="B51:F51"/>
    <mergeCell ref="B52:F52"/>
    <mergeCell ref="B53:F53"/>
    <mergeCell ref="A54:F54"/>
    <mergeCell ref="B73:G73"/>
    <mergeCell ref="B74:G74"/>
    <mergeCell ref="B75:G75"/>
    <mergeCell ref="B76:G76"/>
    <mergeCell ref="A77:G77"/>
    <mergeCell ref="A78:H78"/>
    <mergeCell ref="B65:F65"/>
    <mergeCell ref="B66:F66"/>
    <mergeCell ref="B67:F67"/>
    <mergeCell ref="B70:G70"/>
    <mergeCell ref="A71:H71"/>
    <mergeCell ref="A72:H72"/>
    <mergeCell ref="B68:F68"/>
    <mergeCell ref="B69:F69"/>
    <mergeCell ref="B85:F85"/>
    <mergeCell ref="B86:F86"/>
    <mergeCell ref="A87:G87"/>
    <mergeCell ref="A88:H88"/>
    <mergeCell ref="A89:F92"/>
    <mergeCell ref="A93:H93"/>
    <mergeCell ref="A79:H79"/>
    <mergeCell ref="B80:F80"/>
    <mergeCell ref="B81:F81"/>
    <mergeCell ref="B82:F82"/>
    <mergeCell ref="B83:F83"/>
    <mergeCell ref="B84:F84"/>
    <mergeCell ref="B100:F100"/>
    <mergeCell ref="B101:F101"/>
    <mergeCell ref="A102:G102"/>
    <mergeCell ref="A104:H104"/>
    <mergeCell ref="B105:G105"/>
    <mergeCell ref="B106:F106"/>
    <mergeCell ref="A94:H94"/>
    <mergeCell ref="B95:F95"/>
    <mergeCell ref="B96:F96"/>
    <mergeCell ref="B97:F97"/>
    <mergeCell ref="B98:F98"/>
    <mergeCell ref="B99:F99"/>
    <mergeCell ref="B117:G117"/>
    <mergeCell ref="A118:G118"/>
    <mergeCell ref="A119:H119"/>
    <mergeCell ref="A120:F125"/>
    <mergeCell ref="A126:H126"/>
    <mergeCell ref="A127:H127"/>
    <mergeCell ref="A107:G107"/>
    <mergeCell ref="A112:H112"/>
    <mergeCell ref="B113:G113"/>
    <mergeCell ref="B114:G114"/>
    <mergeCell ref="B115:G115"/>
    <mergeCell ref="B116:G116"/>
    <mergeCell ref="B134:F134"/>
    <mergeCell ref="B135:F135"/>
    <mergeCell ref="A136:F136"/>
    <mergeCell ref="A137:H137"/>
    <mergeCell ref="A138:H138"/>
    <mergeCell ref="A139:G139"/>
    <mergeCell ref="B128:F128"/>
    <mergeCell ref="B129:F129"/>
    <mergeCell ref="B130:F130"/>
    <mergeCell ref="B131:F131"/>
    <mergeCell ref="B132:F132"/>
    <mergeCell ref="B133:F133"/>
    <mergeCell ref="B146:G146"/>
    <mergeCell ref="A147:G147"/>
    <mergeCell ref="A148:H148"/>
    <mergeCell ref="B140:G140"/>
    <mergeCell ref="B141:G141"/>
    <mergeCell ref="B142:G142"/>
    <mergeCell ref="B143:G143"/>
    <mergeCell ref="B144:G144"/>
    <mergeCell ref="A145:G145"/>
  </mergeCells>
  <pageMargins left="0.70866141732283472" right="0.70866141732283472" top="0.74803149606299213" bottom="0.74803149606299213" header="0.31496062992125984" footer="0.31496062992125984"/>
  <pageSetup paperSize="9" scale="59" orientation="portrait" horizontalDpi="0" verticalDpi="0" r:id="rId1"/>
  <headerFooter>
    <oddHeader>&amp;C&amp;G</oddHeader>
  </headerFooter>
  <colBreaks count="1" manualBreakCount="1">
    <brk id="8" max="145" man="1"/>
  </colBreaks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48"/>
  <sheetViews>
    <sheetView topLeftCell="A97" zoomScale="66" zoomScaleNormal="66" workbookViewId="0">
      <selection activeCell="I112" sqref="I112"/>
    </sheetView>
  </sheetViews>
  <sheetFormatPr defaultColWidth="14.33203125" defaultRowHeight="15"/>
  <cols>
    <col min="1" max="1" width="16" style="38" customWidth="1"/>
    <col min="2" max="2" width="16" style="38" bestFit="1" customWidth="1"/>
    <col min="3" max="3" width="16.33203125" style="38" customWidth="1"/>
    <col min="4" max="4" width="17.1640625" style="38" customWidth="1"/>
    <col min="5" max="5" width="14.5" style="38" bestFit="1" customWidth="1"/>
    <col min="6" max="6" width="31.33203125" style="38" customWidth="1"/>
    <col min="7" max="7" width="21.1640625" style="38" customWidth="1"/>
    <col min="8" max="8" width="27.83203125" style="97" customWidth="1"/>
    <col min="9" max="9" width="139.1640625" style="38" bestFit="1" customWidth="1"/>
    <col min="10" max="16384" width="14.33203125" style="38"/>
  </cols>
  <sheetData>
    <row r="1" spans="1:8">
      <c r="H1" s="39"/>
    </row>
    <row r="2" spans="1:8">
      <c r="H2" s="39"/>
    </row>
    <row r="3" spans="1:8">
      <c r="H3" s="39"/>
    </row>
    <row r="4" spans="1:8">
      <c r="H4" s="39"/>
    </row>
    <row r="5" spans="1:8">
      <c r="H5" s="39"/>
    </row>
    <row r="6" spans="1:8">
      <c r="H6" s="39"/>
    </row>
    <row r="7" spans="1:8" ht="19.5" customHeight="1">
      <c r="A7" s="309" t="s">
        <v>200</v>
      </c>
      <c r="B7" s="309"/>
      <c r="C7" s="309"/>
      <c r="D7" s="309"/>
      <c r="E7" s="309"/>
      <c r="F7" s="309"/>
      <c r="G7" s="309"/>
      <c r="H7" s="309"/>
    </row>
    <row r="8" spans="1:8">
      <c r="H8" s="39"/>
    </row>
    <row r="9" spans="1:8" ht="20.100000000000001" customHeight="1">
      <c r="A9" s="285" t="s">
        <v>201</v>
      </c>
      <c r="B9" s="285"/>
      <c r="C9" s="285"/>
      <c r="D9" s="285"/>
      <c r="E9" s="285"/>
      <c r="F9" s="285"/>
      <c r="G9" s="285"/>
      <c r="H9" s="285"/>
    </row>
    <row r="10" spans="1:8" ht="20.100000000000001" customHeight="1">
      <c r="A10" s="40" t="s">
        <v>202</v>
      </c>
      <c r="B10" s="270" t="s">
        <v>203</v>
      </c>
      <c r="C10" s="270"/>
      <c r="D10" s="270"/>
      <c r="E10" s="270"/>
      <c r="F10" s="270"/>
      <c r="G10" s="307"/>
      <c r="H10" s="307"/>
    </row>
    <row r="11" spans="1:8" ht="20.100000000000001" customHeight="1">
      <c r="A11" s="41" t="s">
        <v>204</v>
      </c>
      <c r="B11" s="264" t="s">
        <v>205</v>
      </c>
      <c r="C11" s="264"/>
      <c r="D11" s="264"/>
      <c r="E11" s="264"/>
      <c r="F11" s="264"/>
      <c r="G11" s="308" t="s">
        <v>314</v>
      </c>
      <c r="H11" s="308"/>
    </row>
    <row r="12" spans="1:8" ht="30" customHeight="1">
      <c r="A12" s="41" t="s">
        <v>206</v>
      </c>
      <c r="B12" s="264" t="s">
        <v>207</v>
      </c>
      <c r="C12" s="264"/>
      <c r="D12" s="264"/>
      <c r="E12" s="264"/>
      <c r="F12" s="264"/>
      <c r="G12" s="307" t="s">
        <v>315</v>
      </c>
      <c r="H12" s="307"/>
    </row>
    <row r="13" spans="1:8" ht="20.100000000000001" customHeight="1">
      <c r="A13" s="41" t="s">
        <v>208</v>
      </c>
      <c r="B13" s="264" t="s">
        <v>209</v>
      </c>
      <c r="C13" s="264"/>
      <c r="D13" s="264"/>
      <c r="E13" s="264"/>
      <c r="F13" s="264"/>
      <c r="G13" s="308">
        <v>12</v>
      </c>
      <c r="H13" s="308"/>
    </row>
    <row r="14" spans="1:8" ht="20.100000000000001" customHeight="1">
      <c r="A14" s="264" t="s">
        <v>210</v>
      </c>
      <c r="B14" s="264"/>
      <c r="C14" s="264"/>
      <c r="D14" s="264"/>
      <c r="E14" s="264"/>
      <c r="F14" s="264"/>
      <c r="G14" s="264"/>
      <c r="H14" s="264"/>
    </row>
    <row r="15" spans="1:8" ht="20.100000000000001" customHeight="1">
      <c r="A15" s="267"/>
      <c r="B15" s="267"/>
      <c r="C15" s="267"/>
      <c r="D15" s="267"/>
      <c r="E15" s="267"/>
      <c r="F15" s="267"/>
      <c r="G15" s="267"/>
      <c r="H15" s="267"/>
    </row>
    <row r="16" spans="1:8" ht="20.100000000000001" customHeight="1">
      <c r="A16" s="285" t="s">
        <v>211</v>
      </c>
      <c r="B16" s="285"/>
      <c r="C16" s="285"/>
      <c r="D16" s="285"/>
      <c r="E16" s="285"/>
      <c r="F16" s="285"/>
      <c r="G16" s="285"/>
      <c r="H16" s="285"/>
    </row>
    <row r="17" spans="1:8" ht="20.100000000000001" customHeight="1">
      <c r="A17" s="270" t="s">
        <v>212</v>
      </c>
      <c r="B17" s="270"/>
      <c r="C17" s="270"/>
      <c r="D17" s="270"/>
      <c r="E17" s="270"/>
      <c r="F17" s="270"/>
      <c r="G17" s="270"/>
      <c r="H17" s="270"/>
    </row>
    <row r="18" spans="1:8" ht="20.100000000000001" customHeight="1">
      <c r="A18" s="41">
        <v>1</v>
      </c>
      <c r="B18" s="264" t="s">
        <v>213</v>
      </c>
      <c r="C18" s="264"/>
      <c r="D18" s="264"/>
      <c r="E18" s="264"/>
      <c r="F18" s="264"/>
      <c r="G18" s="306" t="s">
        <v>217</v>
      </c>
      <c r="H18" s="306"/>
    </row>
    <row r="19" spans="1:8" ht="20.100000000000001" customHeight="1">
      <c r="A19" s="41">
        <v>2</v>
      </c>
      <c r="B19" s="264" t="s">
        <v>214</v>
      </c>
      <c r="C19" s="264"/>
      <c r="D19" s="264"/>
      <c r="E19" s="264"/>
      <c r="F19" s="264"/>
      <c r="G19" s="304"/>
      <c r="H19" s="304"/>
    </row>
    <row r="20" spans="1:8" ht="20.100000000000001" customHeight="1">
      <c r="A20" s="41"/>
      <c r="B20" s="264" t="s">
        <v>215</v>
      </c>
      <c r="C20" s="264"/>
      <c r="D20" s="264"/>
      <c r="E20" s="264"/>
      <c r="F20" s="264"/>
      <c r="G20" s="303">
        <v>1469.63</v>
      </c>
      <c r="H20" s="303"/>
    </row>
    <row r="21" spans="1:8" ht="20.100000000000001" customHeight="1">
      <c r="A21" s="41">
        <v>4</v>
      </c>
      <c r="B21" s="264" t="s">
        <v>216</v>
      </c>
      <c r="C21" s="264"/>
      <c r="D21" s="264"/>
      <c r="E21" s="264"/>
      <c r="F21" s="264"/>
      <c r="G21" s="304" t="s">
        <v>355</v>
      </c>
      <c r="H21" s="304"/>
    </row>
    <row r="22" spans="1:8" ht="20.100000000000001" customHeight="1">
      <c r="A22" s="42">
        <v>5</v>
      </c>
      <c r="B22" s="264" t="s">
        <v>218</v>
      </c>
      <c r="C22" s="264"/>
      <c r="D22" s="264"/>
      <c r="E22" s="264"/>
      <c r="F22" s="264"/>
      <c r="G22" s="305">
        <v>44197</v>
      </c>
      <c r="H22" s="305"/>
    </row>
    <row r="23" spans="1:8" ht="20.100000000000001" customHeight="1">
      <c r="A23" s="300"/>
      <c r="B23" s="300"/>
      <c r="C23" s="300"/>
      <c r="D23" s="300"/>
      <c r="E23" s="300"/>
      <c r="F23" s="300"/>
      <c r="G23" s="300"/>
      <c r="H23" s="300"/>
    </row>
    <row r="24" spans="1:8" ht="20.100000000000001" customHeight="1">
      <c r="A24" s="285" t="s">
        <v>219</v>
      </c>
      <c r="B24" s="285"/>
      <c r="C24" s="285"/>
      <c r="D24" s="285"/>
      <c r="E24" s="285"/>
      <c r="F24" s="285"/>
      <c r="G24" s="285"/>
      <c r="H24" s="285"/>
    </row>
    <row r="25" spans="1:8" ht="34.5" customHeight="1">
      <c r="A25" s="40">
        <v>1</v>
      </c>
      <c r="B25" s="270" t="s">
        <v>220</v>
      </c>
      <c r="C25" s="270"/>
      <c r="D25" s="270"/>
      <c r="E25" s="270"/>
      <c r="F25" s="270"/>
      <c r="G25" s="40" t="s">
        <v>221</v>
      </c>
      <c r="H25" s="43" t="s">
        <v>222</v>
      </c>
    </row>
    <row r="26" spans="1:8" ht="20.100000000000001" customHeight="1">
      <c r="A26" s="41" t="s">
        <v>202</v>
      </c>
      <c r="B26" s="264" t="s">
        <v>223</v>
      </c>
      <c r="C26" s="264"/>
      <c r="D26" s="264"/>
      <c r="E26" s="264"/>
      <c r="F26" s="264"/>
      <c r="G26" s="264"/>
      <c r="H26" s="44">
        <v>1469.63</v>
      </c>
    </row>
    <row r="27" spans="1:8" ht="20.100000000000001" customHeight="1">
      <c r="A27" s="41" t="s">
        <v>204</v>
      </c>
      <c r="B27" s="301" t="s">
        <v>224</v>
      </c>
      <c r="C27" s="301"/>
      <c r="D27" s="301"/>
      <c r="E27" s="301"/>
      <c r="F27" s="301"/>
      <c r="G27" s="45"/>
      <c r="H27" s="44"/>
    </row>
    <row r="28" spans="1:8" ht="20.100000000000001" customHeight="1">
      <c r="A28" s="41" t="s">
        <v>206</v>
      </c>
      <c r="B28" s="302" t="s">
        <v>225</v>
      </c>
      <c r="C28" s="302"/>
      <c r="D28" s="302"/>
      <c r="E28" s="302"/>
      <c r="F28" s="302"/>
      <c r="G28" s="46"/>
      <c r="H28" s="47"/>
    </row>
    <row r="29" spans="1:8" ht="20.100000000000001" customHeight="1">
      <c r="A29" s="41" t="s">
        <v>208</v>
      </c>
      <c r="B29" s="264" t="s">
        <v>226</v>
      </c>
      <c r="C29" s="264"/>
      <c r="D29" s="264"/>
      <c r="E29" s="264"/>
      <c r="F29" s="264"/>
      <c r="G29" s="41"/>
      <c r="H29" s="44"/>
    </row>
    <row r="30" spans="1:8" ht="20.100000000000001" customHeight="1">
      <c r="A30" s="41" t="s">
        <v>227</v>
      </c>
      <c r="B30" s="264" t="s">
        <v>228</v>
      </c>
      <c r="C30" s="264"/>
      <c r="D30" s="264"/>
      <c r="E30" s="264"/>
      <c r="F30" s="264"/>
      <c r="G30" s="48"/>
      <c r="H30" s="44"/>
    </row>
    <row r="31" spans="1:8" ht="20.100000000000001" customHeight="1">
      <c r="A31" s="42" t="s">
        <v>229</v>
      </c>
      <c r="B31" s="264" t="s">
        <v>230</v>
      </c>
      <c r="C31" s="264"/>
      <c r="D31" s="264"/>
      <c r="E31" s="264"/>
      <c r="F31" s="264"/>
      <c r="G31" s="48"/>
      <c r="H31" s="44"/>
    </row>
    <row r="32" spans="1:8" ht="20.100000000000001" customHeight="1">
      <c r="A32" s="297" t="s">
        <v>231</v>
      </c>
      <c r="B32" s="297"/>
      <c r="C32" s="297"/>
      <c r="D32" s="297"/>
      <c r="E32" s="297"/>
      <c r="F32" s="297"/>
      <c r="G32" s="297"/>
      <c r="H32" s="49">
        <f>SUM(H26:H31)</f>
        <v>1469.63</v>
      </c>
    </row>
    <row r="33" spans="1:8" ht="20.100000000000001" customHeight="1">
      <c r="A33" s="267"/>
      <c r="B33" s="267"/>
      <c r="C33" s="267"/>
      <c r="D33" s="267"/>
      <c r="E33" s="267"/>
      <c r="F33" s="267"/>
      <c r="G33" s="267"/>
      <c r="H33" s="267"/>
    </row>
    <row r="34" spans="1:8" ht="20.100000000000001" customHeight="1">
      <c r="A34" s="280" t="s">
        <v>232</v>
      </c>
      <c r="B34" s="280"/>
      <c r="C34" s="280"/>
      <c r="D34" s="280"/>
      <c r="E34" s="280"/>
      <c r="F34" s="280"/>
      <c r="G34" s="280"/>
      <c r="H34" s="280"/>
    </row>
    <row r="35" spans="1:8" ht="20.100000000000001" customHeight="1">
      <c r="A35" s="50" t="s">
        <v>233</v>
      </c>
      <c r="B35" s="299" t="s">
        <v>234</v>
      </c>
      <c r="C35" s="299"/>
      <c r="D35" s="299"/>
      <c r="E35" s="299"/>
      <c r="F35" s="299"/>
      <c r="G35" s="40" t="s">
        <v>235</v>
      </c>
      <c r="H35" s="51" t="s">
        <v>222</v>
      </c>
    </row>
    <row r="36" spans="1:8" ht="20.100000000000001" customHeight="1">
      <c r="A36" s="52" t="s">
        <v>202</v>
      </c>
      <c r="B36" s="264" t="s">
        <v>236</v>
      </c>
      <c r="C36" s="264"/>
      <c r="D36" s="264"/>
      <c r="E36" s="264"/>
      <c r="F36" s="264"/>
      <c r="G36" s="53">
        <v>8.3333333333333329E-2</v>
      </c>
      <c r="H36" s="44">
        <f>ROUND(($H$32*G36),2)</f>
        <v>122.47</v>
      </c>
    </row>
    <row r="37" spans="1:8" ht="20.100000000000001" customHeight="1">
      <c r="A37" s="52" t="s">
        <v>204</v>
      </c>
      <c r="B37" s="264" t="s">
        <v>237</v>
      </c>
      <c r="C37" s="264"/>
      <c r="D37" s="264"/>
      <c r="E37" s="264"/>
      <c r="F37" s="264"/>
      <c r="G37" s="53">
        <v>0.121</v>
      </c>
      <c r="H37" s="44">
        <f>ROUND(($H$32*G37),2)</f>
        <v>177.83</v>
      </c>
    </row>
    <row r="38" spans="1:8" ht="20.100000000000001" customHeight="1">
      <c r="A38" s="267" t="s">
        <v>231</v>
      </c>
      <c r="B38" s="267"/>
      <c r="C38" s="267"/>
      <c r="D38" s="267"/>
      <c r="E38" s="267"/>
      <c r="F38" s="267"/>
      <c r="G38" s="54">
        <f>SUM(G36:G37)</f>
        <v>0.20433333333333331</v>
      </c>
      <c r="H38" s="55">
        <f>ROUND((H36+H37),2)</f>
        <v>300.3</v>
      </c>
    </row>
    <row r="39" spans="1:8" ht="20.100000000000001" customHeight="1">
      <c r="A39" s="273"/>
      <c r="B39" s="274"/>
      <c r="C39" s="274"/>
      <c r="D39" s="274"/>
      <c r="E39" s="274"/>
      <c r="F39" s="274"/>
      <c r="G39" s="274"/>
      <c r="H39" s="275"/>
    </row>
    <row r="40" spans="1:8" ht="20.100000000000001" customHeight="1">
      <c r="A40" s="286" t="s">
        <v>238</v>
      </c>
      <c r="B40" s="286"/>
      <c r="C40" s="286"/>
      <c r="D40" s="286"/>
      <c r="E40" s="286"/>
      <c r="F40" s="286"/>
      <c r="G40" s="56" t="s">
        <v>239</v>
      </c>
      <c r="H40" s="57">
        <f>H32</f>
        <v>1469.63</v>
      </c>
    </row>
    <row r="41" spans="1:8" ht="20.100000000000001" customHeight="1">
      <c r="A41" s="286"/>
      <c r="B41" s="286"/>
      <c r="C41" s="286"/>
      <c r="D41" s="286"/>
      <c r="E41" s="286"/>
      <c r="F41" s="286"/>
      <c r="G41" s="56" t="s">
        <v>240</v>
      </c>
      <c r="H41" s="57">
        <f>H38</f>
        <v>300.3</v>
      </c>
    </row>
    <row r="42" spans="1:8" ht="20.100000000000001" customHeight="1">
      <c r="A42" s="286"/>
      <c r="B42" s="286"/>
      <c r="C42" s="286"/>
      <c r="D42" s="286"/>
      <c r="E42" s="286"/>
      <c r="F42" s="286"/>
      <c r="G42" s="56" t="s">
        <v>231</v>
      </c>
      <c r="H42" s="57">
        <f>ROUND((H40+H41),2)</f>
        <v>1769.93</v>
      </c>
    </row>
    <row r="43" spans="1:8" ht="20.100000000000001" customHeight="1">
      <c r="A43" s="273"/>
      <c r="B43" s="274"/>
      <c r="C43" s="274"/>
      <c r="D43" s="274"/>
      <c r="E43" s="274"/>
      <c r="F43" s="274"/>
      <c r="G43" s="274"/>
      <c r="H43" s="275"/>
    </row>
    <row r="44" spans="1:8" ht="34.5" customHeight="1">
      <c r="A44" s="297" t="s">
        <v>241</v>
      </c>
      <c r="B44" s="298"/>
      <c r="C44" s="298"/>
      <c r="D44" s="298"/>
      <c r="E44" s="298"/>
      <c r="F44" s="298"/>
      <c r="G44" s="298"/>
      <c r="H44" s="298"/>
    </row>
    <row r="45" spans="1:8" ht="20.100000000000001" customHeight="1">
      <c r="A45" s="50" t="s">
        <v>242</v>
      </c>
      <c r="B45" s="270" t="s">
        <v>243</v>
      </c>
      <c r="C45" s="270"/>
      <c r="D45" s="270"/>
      <c r="E45" s="270"/>
      <c r="F45" s="270"/>
      <c r="G45" s="40" t="s">
        <v>235</v>
      </c>
      <c r="H45" s="43" t="s">
        <v>222</v>
      </c>
    </row>
    <row r="46" spans="1:8" ht="20.100000000000001" customHeight="1">
      <c r="A46" s="52" t="s">
        <v>202</v>
      </c>
      <c r="B46" s="264" t="s">
        <v>244</v>
      </c>
      <c r="C46" s="264"/>
      <c r="D46" s="264"/>
      <c r="E46" s="264"/>
      <c r="F46" s="264"/>
      <c r="G46" s="45">
        <v>0.2</v>
      </c>
      <c r="H46" s="44">
        <f>ROUND(($H$42*G46),2)</f>
        <v>353.99</v>
      </c>
    </row>
    <row r="47" spans="1:8" ht="20.100000000000001" customHeight="1">
      <c r="A47" s="52" t="s">
        <v>204</v>
      </c>
      <c r="B47" s="264" t="s">
        <v>245</v>
      </c>
      <c r="C47" s="264"/>
      <c r="D47" s="264"/>
      <c r="E47" s="264"/>
      <c r="F47" s="264"/>
      <c r="G47" s="45">
        <v>2.5000000000000001E-2</v>
      </c>
      <c r="H47" s="44">
        <f t="shared" ref="H47:H53" si="0">ROUND(($H$42*G47),2)</f>
        <v>44.25</v>
      </c>
    </row>
    <row r="48" spans="1:8" ht="20.100000000000001" customHeight="1">
      <c r="A48" s="52" t="s">
        <v>206</v>
      </c>
      <c r="B48" s="264" t="s">
        <v>246</v>
      </c>
      <c r="C48" s="264"/>
      <c r="D48" s="264"/>
      <c r="E48" s="264"/>
      <c r="F48" s="264"/>
      <c r="G48" s="58">
        <v>1.78E-2</v>
      </c>
      <c r="H48" s="44">
        <f t="shared" si="0"/>
        <v>31.5</v>
      </c>
    </row>
    <row r="49" spans="1:8" ht="20.100000000000001" customHeight="1">
      <c r="A49" s="52" t="s">
        <v>208</v>
      </c>
      <c r="B49" s="264" t="s">
        <v>247</v>
      </c>
      <c r="C49" s="264"/>
      <c r="D49" s="264"/>
      <c r="E49" s="264"/>
      <c r="F49" s="264"/>
      <c r="G49" s="45">
        <v>1.4999999999999999E-2</v>
      </c>
      <c r="H49" s="44">
        <f t="shared" si="0"/>
        <v>26.55</v>
      </c>
    </row>
    <row r="50" spans="1:8" ht="20.100000000000001" customHeight="1">
      <c r="A50" s="52" t="s">
        <v>227</v>
      </c>
      <c r="B50" s="264" t="s">
        <v>248</v>
      </c>
      <c r="C50" s="264"/>
      <c r="D50" s="264"/>
      <c r="E50" s="264"/>
      <c r="F50" s="264"/>
      <c r="G50" s="45">
        <v>0.01</v>
      </c>
      <c r="H50" s="44">
        <f t="shared" si="0"/>
        <v>17.7</v>
      </c>
    </row>
    <row r="51" spans="1:8" ht="20.100000000000001" customHeight="1">
      <c r="A51" s="52" t="s">
        <v>229</v>
      </c>
      <c r="B51" s="264" t="s">
        <v>249</v>
      </c>
      <c r="C51" s="264"/>
      <c r="D51" s="264"/>
      <c r="E51" s="264"/>
      <c r="F51" s="264"/>
      <c r="G51" s="45">
        <v>6.0000000000000001E-3</v>
      </c>
      <c r="H51" s="44">
        <f t="shared" si="0"/>
        <v>10.62</v>
      </c>
    </row>
    <row r="52" spans="1:8" ht="20.100000000000001" customHeight="1">
      <c r="A52" s="52" t="s">
        <v>250</v>
      </c>
      <c r="B52" s="264" t="s">
        <v>251</v>
      </c>
      <c r="C52" s="264"/>
      <c r="D52" s="264"/>
      <c r="E52" s="264"/>
      <c r="F52" s="264"/>
      <c r="G52" s="45">
        <v>2E-3</v>
      </c>
      <c r="H52" s="44">
        <f t="shared" si="0"/>
        <v>3.54</v>
      </c>
    </row>
    <row r="53" spans="1:8" ht="20.100000000000001" customHeight="1">
      <c r="A53" s="52" t="s">
        <v>252</v>
      </c>
      <c r="B53" s="264" t="s">
        <v>253</v>
      </c>
      <c r="C53" s="264"/>
      <c r="D53" s="264"/>
      <c r="E53" s="264"/>
      <c r="F53" s="264"/>
      <c r="G53" s="45">
        <v>0.08</v>
      </c>
      <c r="H53" s="44">
        <f t="shared" si="0"/>
        <v>141.59</v>
      </c>
    </row>
    <row r="54" spans="1:8" ht="20.100000000000001" customHeight="1">
      <c r="A54" s="296" t="s">
        <v>254</v>
      </c>
      <c r="B54" s="296"/>
      <c r="C54" s="296"/>
      <c r="D54" s="296"/>
      <c r="E54" s="296"/>
      <c r="F54" s="296"/>
      <c r="G54" s="58">
        <f>SUM(G46:G53)</f>
        <v>0.35580000000000006</v>
      </c>
      <c r="H54" s="55">
        <f>ROUND((SUM(H46:H53)),2)</f>
        <v>629.74</v>
      </c>
    </row>
    <row r="55" spans="1:8" ht="20.100000000000001" customHeight="1">
      <c r="A55" s="59"/>
      <c r="B55" s="60"/>
      <c r="C55" s="60"/>
      <c r="D55" s="60"/>
      <c r="E55" s="60"/>
      <c r="F55" s="60"/>
      <c r="G55" s="60"/>
      <c r="H55" s="61"/>
    </row>
    <row r="56" spans="1:8" ht="20.100000000000001" customHeight="1">
      <c r="A56" s="62"/>
      <c r="B56" s="63"/>
      <c r="C56" s="63"/>
      <c r="D56" s="63"/>
      <c r="E56" s="63"/>
      <c r="F56" s="63"/>
      <c r="G56" s="63"/>
      <c r="H56" s="64"/>
    </row>
    <row r="57" spans="1:8" ht="20.100000000000001" customHeight="1">
      <c r="A57" s="62"/>
      <c r="B57" s="63"/>
      <c r="C57" s="63"/>
      <c r="D57" s="63"/>
      <c r="E57" s="63"/>
      <c r="F57" s="63"/>
      <c r="G57" s="63"/>
      <c r="H57" s="64"/>
    </row>
    <row r="58" spans="1:8" ht="20.100000000000001" customHeight="1">
      <c r="A58" s="65"/>
      <c r="B58" s="66"/>
      <c r="C58" s="66"/>
      <c r="D58" s="66"/>
      <c r="E58" s="66"/>
      <c r="F58" s="66"/>
      <c r="G58" s="66"/>
      <c r="H58" s="67"/>
    </row>
    <row r="59" spans="1:8" ht="20.100000000000001" customHeight="1">
      <c r="A59" s="285" t="s">
        <v>255</v>
      </c>
      <c r="B59" s="280"/>
      <c r="C59" s="280"/>
      <c r="D59" s="280"/>
      <c r="E59" s="280"/>
      <c r="F59" s="280"/>
      <c r="G59" s="280"/>
      <c r="H59" s="280"/>
    </row>
    <row r="60" spans="1:8" ht="20.100000000000001" customHeight="1">
      <c r="A60" s="68" t="s">
        <v>256</v>
      </c>
      <c r="B60" s="290" t="s">
        <v>257</v>
      </c>
      <c r="C60" s="290"/>
      <c r="D60" s="290"/>
      <c r="E60" s="290"/>
      <c r="F60" s="290"/>
      <c r="G60" s="290"/>
      <c r="H60" s="69" t="s">
        <v>222</v>
      </c>
    </row>
    <row r="61" spans="1:8" ht="20.100000000000001" customHeight="1">
      <c r="A61" s="291" t="s">
        <v>202</v>
      </c>
      <c r="B61" s="272" t="s">
        <v>258</v>
      </c>
      <c r="C61" s="272"/>
      <c r="D61" s="272"/>
      <c r="E61" s="272"/>
      <c r="F61" s="272"/>
      <c r="G61" s="272"/>
      <c r="H61" s="70">
        <f>ROUND((H62-H64),2)</f>
        <v>79.02</v>
      </c>
    </row>
    <row r="62" spans="1:8" ht="45" customHeight="1">
      <c r="A62" s="292"/>
      <c r="B62" s="264" t="s">
        <v>259</v>
      </c>
      <c r="C62" s="264"/>
      <c r="D62" s="264"/>
      <c r="E62" s="264"/>
      <c r="F62" s="264"/>
      <c r="G62" s="71">
        <v>3.8</v>
      </c>
      <c r="H62" s="294">
        <f>ROUND((G62*G63),2)</f>
        <v>167.2</v>
      </c>
    </row>
    <row r="63" spans="1:8" ht="20.100000000000001" customHeight="1">
      <c r="A63" s="292"/>
      <c r="B63" s="264" t="s">
        <v>260</v>
      </c>
      <c r="C63" s="264"/>
      <c r="D63" s="264"/>
      <c r="E63" s="264"/>
      <c r="F63" s="264"/>
      <c r="G63" s="72">
        <v>44</v>
      </c>
      <c r="H63" s="295"/>
    </row>
    <row r="64" spans="1:8" ht="20.100000000000001" customHeight="1">
      <c r="A64" s="293"/>
      <c r="B64" s="264" t="s">
        <v>261</v>
      </c>
      <c r="C64" s="264"/>
      <c r="D64" s="264"/>
      <c r="E64" s="264"/>
      <c r="F64" s="264"/>
      <c r="G64" s="73">
        <v>0.06</v>
      </c>
      <c r="H64" s="74">
        <f>ROUND((H26*G64),2)</f>
        <v>88.18</v>
      </c>
    </row>
    <row r="65" spans="1:8" ht="20.100000000000001" customHeight="1">
      <c r="A65" s="52" t="s">
        <v>204</v>
      </c>
      <c r="B65" s="264" t="s">
        <v>262</v>
      </c>
      <c r="C65" s="264"/>
      <c r="D65" s="264"/>
      <c r="E65" s="264"/>
      <c r="F65" s="264"/>
      <c r="G65" s="41"/>
      <c r="H65" s="75">
        <v>277.2</v>
      </c>
    </row>
    <row r="66" spans="1:8" ht="20.100000000000001" customHeight="1">
      <c r="A66" s="239" t="s">
        <v>206</v>
      </c>
      <c r="B66" s="264" t="s">
        <v>318</v>
      </c>
      <c r="C66" s="264"/>
      <c r="D66" s="264"/>
      <c r="E66" s="264"/>
      <c r="F66" s="264"/>
      <c r="G66" s="48"/>
      <c r="H66" s="75">
        <v>15</v>
      </c>
    </row>
    <row r="67" spans="1:8" ht="20.100000000000001" customHeight="1">
      <c r="A67" s="239" t="s">
        <v>208</v>
      </c>
      <c r="B67" s="264" t="s">
        <v>413</v>
      </c>
      <c r="C67" s="264"/>
      <c r="D67" s="264"/>
      <c r="E67" s="264"/>
      <c r="F67" s="264"/>
      <c r="G67" s="48"/>
      <c r="H67" s="76">
        <v>10</v>
      </c>
    </row>
    <row r="68" spans="1:8" ht="20.100000000000001" customHeight="1">
      <c r="A68" s="239" t="s">
        <v>227</v>
      </c>
      <c r="B68" s="264" t="s">
        <v>412</v>
      </c>
      <c r="C68" s="264"/>
      <c r="D68" s="264"/>
      <c r="E68" s="264"/>
      <c r="F68" s="264"/>
      <c r="G68" s="48"/>
      <c r="H68" s="76">
        <v>85</v>
      </c>
    </row>
    <row r="69" spans="1:8" ht="20.100000000000001" customHeight="1">
      <c r="A69" s="239" t="s">
        <v>229</v>
      </c>
      <c r="B69" s="264" t="s">
        <v>414</v>
      </c>
      <c r="C69" s="264"/>
      <c r="D69" s="264"/>
      <c r="E69" s="264"/>
      <c r="F69" s="264"/>
      <c r="G69" s="48"/>
      <c r="H69" s="76">
        <v>10</v>
      </c>
    </row>
    <row r="70" spans="1:8" ht="20.100000000000001" customHeight="1">
      <c r="A70" s="52"/>
      <c r="B70" s="267" t="s">
        <v>254</v>
      </c>
      <c r="C70" s="267"/>
      <c r="D70" s="267"/>
      <c r="E70" s="267"/>
      <c r="F70" s="267"/>
      <c r="G70" s="267"/>
      <c r="H70" s="77">
        <f>ROUND((H61+H65+H66+H67+H68+H69),2)</f>
        <v>476.22</v>
      </c>
    </row>
    <row r="71" spans="1:8" ht="20.100000000000001" customHeight="1">
      <c r="A71" s="287"/>
      <c r="B71" s="288"/>
      <c r="C71" s="288"/>
      <c r="D71" s="288"/>
      <c r="E71" s="288"/>
      <c r="F71" s="288"/>
      <c r="G71" s="288"/>
      <c r="H71" s="289"/>
    </row>
    <row r="72" spans="1:8" ht="20.100000000000001" customHeight="1">
      <c r="A72" s="280" t="s">
        <v>263</v>
      </c>
      <c r="B72" s="280"/>
      <c r="C72" s="280"/>
      <c r="D72" s="280"/>
      <c r="E72" s="280"/>
      <c r="F72" s="280"/>
      <c r="G72" s="280"/>
      <c r="H72" s="280"/>
    </row>
    <row r="73" spans="1:8" ht="20.100000000000001" customHeight="1">
      <c r="A73" s="52">
        <v>2</v>
      </c>
      <c r="B73" s="264" t="s">
        <v>264</v>
      </c>
      <c r="C73" s="264"/>
      <c r="D73" s="264"/>
      <c r="E73" s="264"/>
      <c r="F73" s="264"/>
      <c r="G73" s="264"/>
      <c r="H73" s="78" t="s">
        <v>222</v>
      </c>
    </row>
    <row r="74" spans="1:8" ht="20.100000000000001" customHeight="1">
      <c r="A74" s="52" t="s">
        <v>233</v>
      </c>
      <c r="B74" s="264" t="s">
        <v>234</v>
      </c>
      <c r="C74" s="264"/>
      <c r="D74" s="264"/>
      <c r="E74" s="264"/>
      <c r="F74" s="264"/>
      <c r="G74" s="264"/>
      <c r="H74" s="79">
        <f>H38</f>
        <v>300.3</v>
      </c>
    </row>
    <row r="75" spans="1:8" ht="20.100000000000001" customHeight="1">
      <c r="A75" s="52" t="s">
        <v>242</v>
      </c>
      <c r="B75" s="264" t="s">
        <v>243</v>
      </c>
      <c r="C75" s="264"/>
      <c r="D75" s="264"/>
      <c r="E75" s="264"/>
      <c r="F75" s="264"/>
      <c r="G75" s="264"/>
      <c r="H75" s="79">
        <f>H54</f>
        <v>629.74</v>
      </c>
    </row>
    <row r="76" spans="1:8" ht="20.100000000000001" customHeight="1">
      <c r="A76" s="52" t="s">
        <v>256</v>
      </c>
      <c r="B76" s="264" t="s">
        <v>257</v>
      </c>
      <c r="C76" s="264"/>
      <c r="D76" s="264"/>
      <c r="E76" s="264"/>
      <c r="F76" s="264"/>
      <c r="G76" s="264"/>
      <c r="H76" s="79">
        <f>H70</f>
        <v>476.22</v>
      </c>
    </row>
    <row r="77" spans="1:8" ht="20.100000000000001" customHeight="1">
      <c r="A77" s="267" t="s">
        <v>231</v>
      </c>
      <c r="B77" s="267"/>
      <c r="C77" s="267"/>
      <c r="D77" s="267"/>
      <c r="E77" s="267"/>
      <c r="F77" s="267"/>
      <c r="G77" s="267"/>
      <c r="H77" s="77">
        <f>ROUND((SUM(H74:H76)),2)</f>
        <v>1406.26</v>
      </c>
    </row>
    <row r="78" spans="1:8" ht="20.100000000000001" customHeight="1">
      <c r="A78" s="267"/>
      <c r="B78" s="267"/>
      <c r="C78" s="267"/>
      <c r="D78" s="267"/>
      <c r="E78" s="267"/>
      <c r="F78" s="267"/>
      <c r="G78" s="267"/>
      <c r="H78" s="267"/>
    </row>
    <row r="79" spans="1:8" ht="20.100000000000001" customHeight="1">
      <c r="A79" s="280" t="s">
        <v>265</v>
      </c>
      <c r="B79" s="280"/>
      <c r="C79" s="280"/>
      <c r="D79" s="280"/>
      <c r="E79" s="280"/>
      <c r="F79" s="280"/>
      <c r="G79" s="280"/>
      <c r="H79" s="280"/>
    </row>
    <row r="80" spans="1:8" ht="20.100000000000001" customHeight="1">
      <c r="A80" s="40">
        <v>3</v>
      </c>
      <c r="B80" s="270" t="s">
        <v>266</v>
      </c>
      <c r="C80" s="270"/>
      <c r="D80" s="270"/>
      <c r="E80" s="270"/>
      <c r="F80" s="270"/>
      <c r="G80" s="40" t="s">
        <v>235</v>
      </c>
      <c r="H80" s="43" t="s">
        <v>222</v>
      </c>
    </row>
    <row r="81" spans="1:8" ht="20.100000000000001" customHeight="1">
      <c r="A81" s="52" t="s">
        <v>202</v>
      </c>
      <c r="B81" s="264" t="s">
        <v>267</v>
      </c>
      <c r="C81" s="264"/>
      <c r="D81" s="264"/>
      <c r="E81" s="264"/>
      <c r="F81" s="264"/>
      <c r="G81" s="80">
        <v>4.1999999999999997E-3</v>
      </c>
      <c r="H81" s="79">
        <f>ROUND(($H$32*G81),2)</f>
        <v>6.17</v>
      </c>
    </row>
    <row r="82" spans="1:8" ht="20.100000000000001" customHeight="1">
      <c r="A82" s="52" t="s">
        <v>204</v>
      </c>
      <c r="B82" s="272" t="s">
        <v>268</v>
      </c>
      <c r="C82" s="272"/>
      <c r="D82" s="272"/>
      <c r="E82" s="272"/>
      <c r="F82" s="272"/>
      <c r="G82" s="45">
        <v>2.9999999999999997E-4</v>
      </c>
      <c r="H82" s="79">
        <f t="shared" ref="H82:H86" si="1">ROUND(($H$32*G82),2)</f>
        <v>0.44</v>
      </c>
    </row>
    <row r="83" spans="1:8" ht="39.75" customHeight="1">
      <c r="A83" s="52" t="s">
        <v>206</v>
      </c>
      <c r="B83" s="264" t="s">
        <v>269</v>
      </c>
      <c r="C83" s="264"/>
      <c r="D83" s="264"/>
      <c r="E83" s="264"/>
      <c r="F83" s="264"/>
      <c r="G83" s="80">
        <v>0.02</v>
      </c>
      <c r="H83" s="79">
        <f t="shared" si="1"/>
        <v>29.39</v>
      </c>
    </row>
    <row r="84" spans="1:8" ht="20.100000000000001" customHeight="1">
      <c r="A84" s="52" t="s">
        <v>208</v>
      </c>
      <c r="B84" s="264" t="s">
        <v>270</v>
      </c>
      <c r="C84" s="264"/>
      <c r="D84" s="264"/>
      <c r="E84" s="264"/>
      <c r="F84" s="264"/>
      <c r="G84" s="80">
        <v>1.9400000000000001E-2</v>
      </c>
      <c r="H84" s="79">
        <f t="shared" si="1"/>
        <v>28.51</v>
      </c>
    </row>
    <row r="85" spans="1:8" ht="20.100000000000001" customHeight="1">
      <c r="A85" s="52" t="s">
        <v>227</v>
      </c>
      <c r="B85" s="272" t="s">
        <v>271</v>
      </c>
      <c r="C85" s="272"/>
      <c r="D85" s="272"/>
      <c r="E85" s="272"/>
      <c r="F85" s="272"/>
      <c r="G85" s="45">
        <v>7.7000000000000002E-3</v>
      </c>
      <c r="H85" s="79">
        <f t="shared" si="1"/>
        <v>11.32</v>
      </c>
    </row>
    <row r="86" spans="1:8" ht="37.5" customHeight="1">
      <c r="A86" s="52" t="s">
        <v>229</v>
      </c>
      <c r="B86" s="264" t="s">
        <v>272</v>
      </c>
      <c r="C86" s="264"/>
      <c r="D86" s="264"/>
      <c r="E86" s="264"/>
      <c r="F86" s="264"/>
      <c r="G86" s="80">
        <v>0.02</v>
      </c>
      <c r="H86" s="79">
        <f t="shared" si="1"/>
        <v>29.39</v>
      </c>
    </row>
    <row r="87" spans="1:8" ht="20.100000000000001" customHeight="1">
      <c r="A87" s="267" t="s">
        <v>231</v>
      </c>
      <c r="B87" s="267"/>
      <c r="C87" s="267"/>
      <c r="D87" s="267"/>
      <c r="E87" s="267"/>
      <c r="F87" s="267"/>
      <c r="G87" s="267"/>
      <c r="H87" s="77">
        <f>ROUND((SUM(H81:H86)),2)</f>
        <v>105.22</v>
      </c>
    </row>
    <row r="88" spans="1:8" ht="20.100000000000001" customHeight="1">
      <c r="A88" s="273"/>
      <c r="B88" s="274"/>
      <c r="C88" s="274"/>
      <c r="D88" s="274"/>
      <c r="E88" s="274"/>
      <c r="F88" s="274"/>
      <c r="G88" s="274"/>
      <c r="H88" s="275"/>
    </row>
    <row r="89" spans="1:8" ht="20.100000000000001" customHeight="1">
      <c r="A89" s="286" t="s">
        <v>273</v>
      </c>
      <c r="B89" s="286"/>
      <c r="C89" s="286"/>
      <c r="D89" s="286"/>
      <c r="E89" s="286"/>
      <c r="F89" s="286"/>
      <c r="G89" s="81" t="s">
        <v>239</v>
      </c>
      <c r="H89" s="57">
        <f>H32</f>
        <v>1469.63</v>
      </c>
    </row>
    <row r="90" spans="1:8" ht="20.100000000000001" customHeight="1">
      <c r="A90" s="286"/>
      <c r="B90" s="286"/>
      <c r="C90" s="286"/>
      <c r="D90" s="286"/>
      <c r="E90" s="286"/>
      <c r="F90" s="286"/>
      <c r="G90" s="81" t="s">
        <v>274</v>
      </c>
      <c r="H90" s="57">
        <f>H77</f>
        <v>1406.26</v>
      </c>
    </row>
    <row r="91" spans="1:8" ht="20.100000000000001" customHeight="1">
      <c r="A91" s="286"/>
      <c r="B91" s="286"/>
      <c r="C91" s="286"/>
      <c r="D91" s="286"/>
      <c r="E91" s="286"/>
      <c r="F91" s="286"/>
      <c r="G91" s="81" t="s">
        <v>275</v>
      </c>
      <c r="H91" s="57">
        <f>H87</f>
        <v>105.22</v>
      </c>
    </row>
    <row r="92" spans="1:8" ht="20.100000000000001" customHeight="1">
      <c r="A92" s="286"/>
      <c r="B92" s="286"/>
      <c r="C92" s="286"/>
      <c r="D92" s="286"/>
      <c r="E92" s="286"/>
      <c r="F92" s="286"/>
      <c r="G92" s="82" t="s">
        <v>231</v>
      </c>
      <c r="H92" s="83">
        <f>SUM(H89:H91)</f>
        <v>2981.11</v>
      </c>
    </row>
    <row r="93" spans="1:8" ht="20.100000000000001" customHeight="1">
      <c r="A93" s="273"/>
      <c r="B93" s="274"/>
      <c r="C93" s="274"/>
      <c r="D93" s="274"/>
      <c r="E93" s="274"/>
      <c r="F93" s="274"/>
      <c r="G93" s="274"/>
      <c r="H93" s="275"/>
    </row>
    <row r="94" spans="1:8" ht="20.100000000000001" customHeight="1">
      <c r="A94" s="285" t="s">
        <v>276</v>
      </c>
      <c r="B94" s="285"/>
      <c r="C94" s="285"/>
      <c r="D94" s="285"/>
      <c r="E94" s="285"/>
      <c r="F94" s="285"/>
      <c r="G94" s="285"/>
      <c r="H94" s="285"/>
    </row>
    <row r="95" spans="1:8" ht="20.100000000000001" customHeight="1">
      <c r="A95" s="84" t="s">
        <v>277</v>
      </c>
      <c r="B95" s="267" t="s">
        <v>278</v>
      </c>
      <c r="C95" s="267"/>
      <c r="D95" s="267"/>
      <c r="E95" s="267"/>
      <c r="F95" s="267"/>
      <c r="G95" s="40" t="s">
        <v>235</v>
      </c>
      <c r="H95" s="85" t="s">
        <v>222</v>
      </c>
    </row>
    <row r="96" spans="1:8" ht="20.100000000000001" customHeight="1">
      <c r="A96" s="84" t="s">
        <v>202</v>
      </c>
      <c r="B96" s="272" t="s">
        <v>279</v>
      </c>
      <c r="C96" s="272"/>
      <c r="D96" s="272"/>
      <c r="E96" s="272"/>
      <c r="F96" s="272"/>
      <c r="G96" s="45">
        <v>9.2999999999999992E-3</v>
      </c>
      <c r="H96" s="44">
        <f>ROUND(($H$92*G96),2)</f>
        <v>27.72</v>
      </c>
    </row>
    <row r="97" spans="1:8" ht="20.100000000000001" customHeight="1">
      <c r="A97" s="52" t="s">
        <v>204</v>
      </c>
      <c r="B97" s="272" t="s">
        <v>280</v>
      </c>
      <c r="C97" s="272"/>
      <c r="D97" s="272"/>
      <c r="E97" s="272"/>
      <c r="F97" s="272"/>
      <c r="G97" s="45">
        <v>2.8E-3</v>
      </c>
      <c r="H97" s="44">
        <f t="shared" ref="H97:H100" si="2">ROUND(($H$92*G97),2)</f>
        <v>8.35</v>
      </c>
    </row>
    <row r="98" spans="1:8" ht="20.100000000000001" customHeight="1">
      <c r="A98" s="52" t="s">
        <v>206</v>
      </c>
      <c r="B98" s="272" t="s">
        <v>281</v>
      </c>
      <c r="C98" s="272"/>
      <c r="D98" s="272"/>
      <c r="E98" s="272"/>
      <c r="F98" s="272"/>
      <c r="G98" s="86">
        <v>2.9999999999999997E-4</v>
      </c>
      <c r="H98" s="44">
        <f t="shared" si="2"/>
        <v>0.89</v>
      </c>
    </row>
    <row r="99" spans="1:8" ht="20.100000000000001" customHeight="1">
      <c r="A99" s="52" t="s">
        <v>208</v>
      </c>
      <c r="B99" s="272" t="s">
        <v>282</v>
      </c>
      <c r="C99" s="272"/>
      <c r="D99" s="272"/>
      <c r="E99" s="272"/>
      <c r="F99" s="272"/>
      <c r="G99" s="45">
        <v>2.9999999999999997E-4</v>
      </c>
      <c r="H99" s="44">
        <f t="shared" si="2"/>
        <v>0.89</v>
      </c>
    </row>
    <row r="100" spans="1:8" ht="20.100000000000001" customHeight="1">
      <c r="A100" s="52" t="s">
        <v>227</v>
      </c>
      <c r="B100" s="272" t="s">
        <v>283</v>
      </c>
      <c r="C100" s="272"/>
      <c r="D100" s="272"/>
      <c r="E100" s="272"/>
      <c r="F100" s="272"/>
      <c r="G100" s="45">
        <v>2.9999999999999997E-4</v>
      </c>
      <c r="H100" s="44">
        <f t="shared" si="2"/>
        <v>0.89</v>
      </c>
    </row>
    <row r="101" spans="1:8" ht="20.100000000000001" customHeight="1">
      <c r="A101" s="42" t="s">
        <v>229</v>
      </c>
      <c r="B101" s="272" t="s">
        <v>284</v>
      </c>
      <c r="C101" s="272"/>
      <c r="D101" s="272"/>
      <c r="E101" s="272"/>
      <c r="F101" s="272"/>
      <c r="G101" s="45"/>
      <c r="H101" s="44"/>
    </row>
    <row r="102" spans="1:8" ht="20.100000000000001" customHeight="1">
      <c r="A102" s="267" t="s">
        <v>254</v>
      </c>
      <c r="B102" s="267"/>
      <c r="C102" s="267"/>
      <c r="D102" s="267"/>
      <c r="E102" s="267"/>
      <c r="F102" s="267"/>
      <c r="G102" s="267"/>
      <c r="H102" s="55">
        <f>SUM(H96:H101)</f>
        <v>38.74</v>
      </c>
    </row>
    <row r="103" spans="1:8" ht="20.100000000000001" customHeight="1">
      <c r="A103" s="62"/>
      <c r="B103" s="63"/>
      <c r="C103" s="63"/>
      <c r="D103" s="63"/>
      <c r="E103" s="63"/>
      <c r="F103" s="63"/>
      <c r="G103" s="63"/>
      <c r="H103" s="87"/>
    </row>
    <row r="104" spans="1:8" ht="20.100000000000001" customHeight="1">
      <c r="A104" s="280" t="s">
        <v>285</v>
      </c>
      <c r="B104" s="280"/>
      <c r="C104" s="280"/>
      <c r="D104" s="280"/>
      <c r="E104" s="280"/>
      <c r="F104" s="280"/>
      <c r="G104" s="280"/>
      <c r="H104" s="280"/>
    </row>
    <row r="105" spans="1:8" ht="20.100000000000001" customHeight="1">
      <c r="A105" s="50">
        <v>4</v>
      </c>
      <c r="B105" s="270" t="s">
        <v>286</v>
      </c>
      <c r="C105" s="270"/>
      <c r="D105" s="270"/>
      <c r="E105" s="270"/>
      <c r="F105" s="270"/>
      <c r="G105" s="270"/>
      <c r="H105" s="51" t="s">
        <v>222</v>
      </c>
    </row>
    <row r="106" spans="1:8" ht="20.100000000000001" customHeight="1">
      <c r="A106" s="52" t="s">
        <v>277</v>
      </c>
      <c r="B106" s="264" t="s">
        <v>278</v>
      </c>
      <c r="C106" s="264"/>
      <c r="D106" s="264"/>
      <c r="E106" s="264"/>
      <c r="F106" s="264"/>
      <c r="G106" s="88"/>
      <c r="H106" s="44">
        <f>H102</f>
        <v>38.74</v>
      </c>
    </row>
    <row r="107" spans="1:8" ht="20.100000000000001" customHeight="1">
      <c r="A107" s="267" t="s">
        <v>231</v>
      </c>
      <c r="B107" s="267"/>
      <c r="C107" s="267"/>
      <c r="D107" s="267"/>
      <c r="E107" s="267"/>
      <c r="F107" s="267"/>
      <c r="G107" s="267"/>
      <c r="H107" s="55">
        <f>SUM(H106:H106)</f>
        <v>38.74</v>
      </c>
    </row>
    <row r="108" spans="1:8" ht="20.100000000000001" customHeight="1">
      <c r="A108" s="60"/>
      <c r="B108" s="60"/>
      <c r="C108" s="60"/>
      <c r="D108" s="60"/>
      <c r="E108" s="60"/>
      <c r="F108" s="60"/>
      <c r="G108" s="60"/>
      <c r="H108" s="60"/>
    </row>
    <row r="109" spans="1:8" ht="20.100000000000001" customHeight="1">
      <c r="A109" s="63"/>
      <c r="B109" s="63"/>
      <c r="C109" s="63"/>
      <c r="D109" s="63"/>
      <c r="E109" s="63"/>
      <c r="F109" s="63"/>
      <c r="G109" s="63"/>
      <c r="H109" s="63"/>
    </row>
    <row r="110" spans="1:8" ht="20.100000000000001" customHeight="1">
      <c r="A110" s="63"/>
      <c r="B110" s="63"/>
      <c r="C110" s="63"/>
      <c r="D110" s="63"/>
      <c r="E110" s="63"/>
      <c r="F110" s="63"/>
      <c r="G110" s="63"/>
      <c r="H110" s="63"/>
    </row>
    <row r="111" spans="1:8" ht="20.100000000000001" customHeight="1">
      <c r="A111" s="63"/>
      <c r="B111" s="63"/>
      <c r="C111" s="63"/>
      <c r="D111" s="63"/>
      <c r="E111" s="63"/>
      <c r="F111" s="63"/>
      <c r="G111" s="63"/>
      <c r="H111" s="63"/>
    </row>
    <row r="112" spans="1:8" ht="20.100000000000001" customHeight="1">
      <c r="A112" s="281" t="s">
        <v>287</v>
      </c>
      <c r="B112" s="282"/>
      <c r="C112" s="282"/>
      <c r="D112" s="282"/>
      <c r="E112" s="282"/>
      <c r="F112" s="282"/>
      <c r="G112" s="282"/>
      <c r="H112" s="283"/>
    </row>
    <row r="113" spans="1:8" ht="20.100000000000001" customHeight="1">
      <c r="A113" s="89">
        <v>5</v>
      </c>
      <c r="B113" s="284" t="s">
        <v>288</v>
      </c>
      <c r="C113" s="284"/>
      <c r="D113" s="284"/>
      <c r="E113" s="284"/>
      <c r="F113" s="284"/>
      <c r="G113" s="284"/>
      <c r="H113" s="90" t="s">
        <v>222</v>
      </c>
    </row>
    <row r="114" spans="1:8" ht="20.100000000000001" customHeight="1">
      <c r="A114" s="52" t="s">
        <v>202</v>
      </c>
      <c r="B114" s="264" t="s">
        <v>289</v>
      </c>
      <c r="C114" s="264"/>
      <c r="D114" s="264"/>
      <c r="E114" s="264"/>
      <c r="F114" s="264"/>
      <c r="G114" s="264"/>
      <c r="H114" s="79">
        <f>UNIFORME!D58</f>
        <v>74.75</v>
      </c>
    </row>
    <row r="115" spans="1:8" ht="20.100000000000001" customHeight="1">
      <c r="A115" s="52" t="s">
        <v>204</v>
      </c>
      <c r="B115" s="264" t="s">
        <v>290</v>
      </c>
      <c r="C115" s="264"/>
      <c r="D115" s="264"/>
      <c r="E115" s="264"/>
      <c r="F115" s="264"/>
      <c r="G115" s="264"/>
      <c r="H115" s="244">
        <v>0</v>
      </c>
    </row>
    <row r="116" spans="1:8" ht="20.100000000000001" customHeight="1">
      <c r="A116" s="52" t="s">
        <v>206</v>
      </c>
      <c r="B116" s="272" t="s">
        <v>291</v>
      </c>
      <c r="C116" s="272"/>
      <c r="D116" s="272"/>
      <c r="E116" s="272"/>
      <c r="F116" s="272"/>
      <c r="G116" s="272"/>
      <c r="H116" s="70">
        <f>Equipamento!F71</f>
        <v>20.014805555555558</v>
      </c>
    </row>
    <row r="117" spans="1:8" ht="20.100000000000001" customHeight="1">
      <c r="A117" s="52" t="s">
        <v>208</v>
      </c>
      <c r="B117" s="264" t="s">
        <v>292</v>
      </c>
      <c r="C117" s="264"/>
      <c r="D117" s="264"/>
      <c r="E117" s="264"/>
      <c r="F117" s="264"/>
      <c r="G117" s="264"/>
      <c r="H117" s="70">
        <v>0</v>
      </c>
    </row>
    <row r="118" spans="1:8" ht="20.100000000000001" customHeight="1">
      <c r="A118" s="267" t="s">
        <v>231</v>
      </c>
      <c r="B118" s="267"/>
      <c r="C118" s="267"/>
      <c r="D118" s="267"/>
      <c r="E118" s="267"/>
      <c r="F118" s="267"/>
      <c r="G118" s="267"/>
      <c r="H118" s="92">
        <f>ROUND(SUM(H114:H117),2)</f>
        <v>94.76</v>
      </c>
    </row>
    <row r="119" spans="1:8" ht="20.100000000000001" customHeight="1">
      <c r="A119" s="273"/>
      <c r="B119" s="274"/>
      <c r="C119" s="274"/>
      <c r="D119" s="274"/>
      <c r="E119" s="274"/>
      <c r="F119" s="274"/>
      <c r="G119" s="274"/>
      <c r="H119" s="275"/>
    </row>
    <row r="120" spans="1:8" ht="20.100000000000001" customHeight="1">
      <c r="A120" s="276" t="s">
        <v>293</v>
      </c>
      <c r="B120" s="276"/>
      <c r="C120" s="276"/>
      <c r="D120" s="276"/>
      <c r="E120" s="276"/>
      <c r="F120" s="276"/>
      <c r="G120" s="81" t="s">
        <v>239</v>
      </c>
      <c r="H120" s="93">
        <f>H32</f>
        <v>1469.63</v>
      </c>
    </row>
    <row r="121" spans="1:8" ht="20.100000000000001" customHeight="1">
      <c r="A121" s="276"/>
      <c r="B121" s="276"/>
      <c r="C121" s="276"/>
      <c r="D121" s="276"/>
      <c r="E121" s="276"/>
      <c r="F121" s="276"/>
      <c r="G121" s="81" t="s">
        <v>274</v>
      </c>
      <c r="H121" s="93">
        <f>H77</f>
        <v>1406.26</v>
      </c>
    </row>
    <row r="122" spans="1:8" ht="20.100000000000001" customHeight="1">
      <c r="A122" s="276"/>
      <c r="B122" s="276"/>
      <c r="C122" s="276"/>
      <c r="D122" s="276"/>
      <c r="E122" s="276"/>
      <c r="F122" s="276"/>
      <c r="G122" s="81" t="s">
        <v>275</v>
      </c>
      <c r="H122" s="93">
        <f>H87</f>
        <v>105.22</v>
      </c>
    </row>
    <row r="123" spans="1:8" ht="20.100000000000001" customHeight="1">
      <c r="A123" s="276"/>
      <c r="B123" s="276"/>
      <c r="C123" s="276"/>
      <c r="D123" s="276"/>
      <c r="E123" s="276"/>
      <c r="F123" s="276"/>
      <c r="G123" s="81" t="s">
        <v>294</v>
      </c>
      <c r="H123" s="93">
        <f>H107</f>
        <v>38.74</v>
      </c>
    </row>
    <row r="124" spans="1:8" ht="20.100000000000001" customHeight="1">
      <c r="A124" s="276"/>
      <c r="B124" s="276"/>
      <c r="C124" s="276"/>
      <c r="D124" s="276"/>
      <c r="E124" s="276"/>
      <c r="F124" s="276"/>
      <c r="G124" s="81" t="s">
        <v>295</v>
      </c>
      <c r="H124" s="83">
        <f>H118</f>
        <v>94.76</v>
      </c>
    </row>
    <row r="125" spans="1:8" ht="20.100000000000001" customHeight="1">
      <c r="A125" s="276"/>
      <c r="B125" s="276"/>
      <c r="C125" s="276"/>
      <c r="D125" s="276"/>
      <c r="E125" s="276"/>
      <c r="F125" s="276"/>
      <c r="G125" s="81" t="s">
        <v>231</v>
      </c>
      <c r="H125" s="83">
        <f>SUM(H120:H124)</f>
        <v>3114.61</v>
      </c>
    </row>
    <row r="126" spans="1:8" ht="20.100000000000001" customHeight="1">
      <c r="A126" s="277"/>
      <c r="B126" s="278"/>
      <c r="C126" s="278"/>
      <c r="D126" s="278"/>
      <c r="E126" s="278"/>
      <c r="F126" s="278"/>
      <c r="G126" s="278"/>
      <c r="H126" s="279"/>
    </row>
    <row r="127" spans="1:8" ht="20.100000000000001" customHeight="1">
      <c r="A127" s="280" t="s">
        <v>296</v>
      </c>
      <c r="B127" s="280"/>
      <c r="C127" s="280"/>
      <c r="D127" s="280"/>
      <c r="E127" s="280"/>
      <c r="F127" s="280"/>
      <c r="G127" s="280"/>
      <c r="H127" s="280"/>
    </row>
    <row r="128" spans="1:8" ht="32.25" customHeight="1">
      <c r="A128" s="50">
        <v>6</v>
      </c>
      <c r="B128" s="271" t="s">
        <v>297</v>
      </c>
      <c r="C128" s="271"/>
      <c r="D128" s="271"/>
      <c r="E128" s="271"/>
      <c r="F128" s="271"/>
      <c r="G128" s="40" t="s">
        <v>221</v>
      </c>
      <c r="H128" s="51" t="s">
        <v>222</v>
      </c>
    </row>
    <row r="129" spans="1:8" ht="20.100000000000001" customHeight="1">
      <c r="A129" s="52" t="s">
        <v>202</v>
      </c>
      <c r="B129" s="272" t="s">
        <v>298</v>
      </c>
      <c r="C129" s="272"/>
      <c r="D129" s="272"/>
      <c r="E129" s="272"/>
      <c r="F129" s="272"/>
      <c r="G129" s="45">
        <v>1.2E-2</v>
      </c>
      <c r="H129" s="74">
        <f>SUM(G129*H145)</f>
        <v>37.375320000000002</v>
      </c>
    </row>
    <row r="130" spans="1:8" ht="20.100000000000001" customHeight="1">
      <c r="A130" s="52" t="s">
        <v>204</v>
      </c>
      <c r="B130" s="272" t="s">
        <v>299</v>
      </c>
      <c r="C130" s="272"/>
      <c r="D130" s="272"/>
      <c r="E130" s="272"/>
      <c r="F130" s="272"/>
      <c r="G130" s="45">
        <v>1.2E-2</v>
      </c>
      <c r="H130" s="74">
        <f>G130*(H145+H129)</f>
        <v>37.823823840000003</v>
      </c>
    </row>
    <row r="131" spans="1:8" ht="20.100000000000001" customHeight="1">
      <c r="A131" s="52" t="s">
        <v>206</v>
      </c>
      <c r="B131" s="272" t="s">
        <v>300</v>
      </c>
      <c r="C131" s="272"/>
      <c r="D131" s="272"/>
      <c r="E131" s="272"/>
      <c r="F131" s="272"/>
      <c r="G131" s="54">
        <f>SUM(G133+G134+G135)</f>
        <v>8.6499999999999994E-2</v>
      </c>
      <c r="H131" s="77">
        <f>SUM(H133:H135)</f>
        <v>302.04541975058567</v>
      </c>
    </row>
    <row r="132" spans="1:8" ht="20.100000000000001" customHeight="1">
      <c r="A132" s="50"/>
      <c r="B132" s="272" t="s">
        <v>301</v>
      </c>
      <c r="C132" s="272"/>
      <c r="D132" s="272"/>
      <c r="E132" s="272"/>
      <c r="F132" s="272"/>
      <c r="G132" s="45" t="s">
        <v>302</v>
      </c>
      <c r="H132" s="74" t="s">
        <v>302</v>
      </c>
    </row>
    <row r="133" spans="1:8" ht="20.100000000000001" customHeight="1">
      <c r="A133" s="50"/>
      <c r="B133" s="264" t="s">
        <v>303</v>
      </c>
      <c r="C133" s="264"/>
      <c r="D133" s="264"/>
      <c r="E133" s="264"/>
      <c r="F133" s="264"/>
      <c r="G133" s="80">
        <v>0.03</v>
      </c>
      <c r="H133" s="74">
        <f>SUM(G133*H147)</f>
        <v>104.75563690771757</v>
      </c>
    </row>
    <row r="134" spans="1:8" ht="20.100000000000001" customHeight="1">
      <c r="A134" s="50"/>
      <c r="B134" s="264" t="s">
        <v>304</v>
      </c>
      <c r="C134" s="264"/>
      <c r="D134" s="264"/>
      <c r="E134" s="264"/>
      <c r="F134" s="264"/>
      <c r="G134" s="80">
        <v>6.4999999999999997E-3</v>
      </c>
      <c r="H134" s="74">
        <f>SUM(G134*H147)</f>
        <v>22.697054663338808</v>
      </c>
    </row>
    <row r="135" spans="1:8" ht="20.100000000000001" customHeight="1">
      <c r="A135" s="50"/>
      <c r="B135" s="264" t="s">
        <v>305</v>
      </c>
      <c r="C135" s="264"/>
      <c r="D135" s="264"/>
      <c r="E135" s="264"/>
      <c r="F135" s="264"/>
      <c r="G135" s="80">
        <v>0.05</v>
      </c>
      <c r="H135" s="74">
        <f>SUM(G135*H147)</f>
        <v>174.5927281795293</v>
      </c>
    </row>
    <row r="136" spans="1:8" ht="20.100000000000001" customHeight="1">
      <c r="A136" s="267" t="s">
        <v>231</v>
      </c>
      <c r="B136" s="267"/>
      <c r="C136" s="267"/>
      <c r="D136" s="267"/>
      <c r="E136" s="267"/>
      <c r="F136" s="267"/>
      <c r="G136" s="50"/>
      <c r="H136" s="77">
        <f>SUM(H129+H130+H133+H134+H135)</f>
        <v>377.2445635905857</v>
      </c>
    </row>
    <row r="137" spans="1:8" ht="20.100000000000001" customHeight="1">
      <c r="A137" s="268"/>
      <c r="B137" s="268"/>
      <c r="C137" s="268"/>
      <c r="D137" s="268"/>
      <c r="E137" s="268"/>
      <c r="F137" s="268"/>
      <c r="G137" s="268"/>
      <c r="H137" s="268"/>
    </row>
    <row r="138" spans="1:8" ht="20.100000000000001" customHeight="1">
      <c r="A138" s="269" t="s">
        <v>306</v>
      </c>
      <c r="B138" s="269"/>
      <c r="C138" s="269"/>
      <c r="D138" s="269"/>
      <c r="E138" s="269"/>
      <c r="F138" s="269"/>
      <c r="G138" s="269"/>
      <c r="H138" s="269"/>
    </row>
    <row r="139" spans="1:8" ht="20.100000000000001" customHeight="1">
      <c r="A139" s="270" t="s">
        <v>307</v>
      </c>
      <c r="B139" s="270"/>
      <c r="C139" s="270"/>
      <c r="D139" s="270"/>
      <c r="E139" s="270"/>
      <c r="F139" s="270"/>
      <c r="G139" s="270"/>
      <c r="H139" s="43" t="s">
        <v>222</v>
      </c>
    </row>
    <row r="140" spans="1:8" ht="20.100000000000001" customHeight="1">
      <c r="A140" s="94" t="s">
        <v>202</v>
      </c>
      <c r="B140" s="264" t="s">
        <v>308</v>
      </c>
      <c r="C140" s="264"/>
      <c r="D140" s="264"/>
      <c r="E140" s="264"/>
      <c r="F140" s="264"/>
      <c r="G140" s="264"/>
      <c r="H140" s="70">
        <f>H32</f>
        <v>1469.63</v>
      </c>
    </row>
    <row r="141" spans="1:8" ht="20.100000000000001" customHeight="1">
      <c r="A141" s="94" t="s">
        <v>204</v>
      </c>
      <c r="B141" s="264" t="s">
        <v>264</v>
      </c>
      <c r="C141" s="264"/>
      <c r="D141" s="264"/>
      <c r="E141" s="264"/>
      <c r="F141" s="264"/>
      <c r="G141" s="264"/>
      <c r="H141" s="70">
        <f>H77</f>
        <v>1406.26</v>
      </c>
    </row>
    <row r="142" spans="1:8" ht="20.100000000000001" customHeight="1">
      <c r="A142" s="94" t="s">
        <v>206</v>
      </c>
      <c r="B142" s="264" t="s">
        <v>309</v>
      </c>
      <c r="C142" s="264"/>
      <c r="D142" s="264"/>
      <c r="E142" s="264"/>
      <c r="F142" s="264"/>
      <c r="G142" s="264"/>
      <c r="H142" s="70">
        <f>H87</f>
        <v>105.22</v>
      </c>
    </row>
    <row r="143" spans="1:8" ht="20.100000000000001" customHeight="1">
      <c r="A143" s="94" t="s">
        <v>208</v>
      </c>
      <c r="B143" s="264" t="s">
        <v>286</v>
      </c>
      <c r="C143" s="264"/>
      <c r="D143" s="264"/>
      <c r="E143" s="264"/>
      <c r="F143" s="264"/>
      <c r="G143" s="264"/>
      <c r="H143" s="70">
        <f>H107</f>
        <v>38.74</v>
      </c>
    </row>
    <row r="144" spans="1:8" ht="20.100000000000001" customHeight="1">
      <c r="A144" s="94" t="s">
        <v>227</v>
      </c>
      <c r="B144" s="264" t="s">
        <v>310</v>
      </c>
      <c r="C144" s="264"/>
      <c r="D144" s="264"/>
      <c r="E144" s="264"/>
      <c r="F144" s="264"/>
      <c r="G144" s="264"/>
      <c r="H144" s="70">
        <f>H118</f>
        <v>94.76</v>
      </c>
    </row>
    <row r="145" spans="1:8" ht="20.100000000000001" customHeight="1">
      <c r="A145" s="265" t="s">
        <v>311</v>
      </c>
      <c r="B145" s="265"/>
      <c r="C145" s="265"/>
      <c r="D145" s="265"/>
      <c r="E145" s="265"/>
      <c r="F145" s="265"/>
      <c r="G145" s="265"/>
      <c r="H145" s="95">
        <f>SUM(H140:H144)</f>
        <v>3114.61</v>
      </c>
    </row>
    <row r="146" spans="1:8" ht="20.100000000000001" customHeight="1">
      <c r="A146" s="94" t="s">
        <v>229</v>
      </c>
      <c r="B146" s="264" t="s">
        <v>312</v>
      </c>
      <c r="C146" s="264"/>
      <c r="D146" s="264"/>
      <c r="E146" s="264"/>
      <c r="F146" s="264"/>
      <c r="G146" s="264"/>
      <c r="H146" s="70">
        <f>H136</f>
        <v>377.2445635905857</v>
      </c>
    </row>
    <row r="147" spans="1:8" ht="20.100000000000001" customHeight="1">
      <c r="A147" s="265" t="s">
        <v>313</v>
      </c>
      <c r="B147" s="265"/>
      <c r="C147" s="265"/>
      <c r="D147" s="265"/>
      <c r="E147" s="265"/>
      <c r="F147" s="265"/>
      <c r="G147" s="265"/>
      <c r="H147" s="96">
        <f>SUM(H145+H129+H130)/(1-G131)</f>
        <v>3491.8545635905857</v>
      </c>
    </row>
    <row r="148" spans="1:8" ht="15.75" customHeight="1">
      <c r="A148" s="266"/>
      <c r="B148" s="266"/>
      <c r="C148" s="266"/>
      <c r="D148" s="266"/>
      <c r="E148" s="266"/>
      <c r="F148" s="266"/>
      <c r="G148" s="266"/>
      <c r="H148" s="266"/>
    </row>
  </sheetData>
  <mergeCells count="133">
    <mergeCell ref="B12:F12"/>
    <mergeCell ref="G12:H12"/>
    <mergeCell ref="B13:F13"/>
    <mergeCell ref="G13:H13"/>
    <mergeCell ref="A14:H14"/>
    <mergeCell ref="A15:H15"/>
    <mergeCell ref="A7:H7"/>
    <mergeCell ref="A9:H9"/>
    <mergeCell ref="B10:F10"/>
    <mergeCell ref="G10:H10"/>
    <mergeCell ref="B11:F11"/>
    <mergeCell ref="G11:H11"/>
    <mergeCell ref="B20:F20"/>
    <mergeCell ref="G20:H20"/>
    <mergeCell ref="B21:F21"/>
    <mergeCell ref="G21:H21"/>
    <mergeCell ref="B22:F22"/>
    <mergeCell ref="G22:H22"/>
    <mergeCell ref="A16:H16"/>
    <mergeCell ref="A17:H17"/>
    <mergeCell ref="B18:F18"/>
    <mergeCell ref="G18:H18"/>
    <mergeCell ref="B19:F19"/>
    <mergeCell ref="G19:H19"/>
    <mergeCell ref="B29:F29"/>
    <mergeCell ref="B30:F30"/>
    <mergeCell ref="B31:F31"/>
    <mergeCell ref="A32:G32"/>
    <mergeCell ref="A33:H33"/>
    <mergeCell ref="A34:H34"/>
    <mergeCell ref="A23:H23"/>
    <mergeCell ref="A24:H24"/>
    <mergeCell ref="B25:F25"/>
    <mergeCell ref="B26:G26"/>
    <mergeCell ref="B27:F27"/>
    <mergeCell ref="B28:F28"/>
    <mergeCell ref="A43:H43"/>
    <mergeCell ref="A44:H44"/>
    <mergeCell ref="B45:F45"/>
    <mergeCell ref="B46:F46"/>
    <mergeCell ref="B47:F47"/>
    <mergeCell ref="B48:F48"/>
    <mergeCell ref="B35:F35"/>
    <mergeCell ref="B36:F36"/>
    <mergeCell ref="B37:F37"/>
    <mergeCell ref="A38:F38"/>
    <mergeCell ref="A39:H39"/>
    <mergeCell ref="A40:F42"/>
    <mergeCell ref="A59:H59"/>
    <mergeCell ref="B60:G60"/>
    <mergeCell ref="A61:A64"/>
    <mergeCell ref="B61:G61"/>
    <mergeCell ref="B62:F62"/>
    <mergeCell ref="H62:H63"/>
    <mergeCell ref="B63:F63"/>
    <mergeCell ref="B64:F64"/>
    <mergeCell ref="B49:F49"/>
    <mergeCell ref="B50:F50"/>
    <mergeCell ref="B51:F51"/>
    <mergeCell ref="B52:F52"/>
    <mergeCell ref="B53:F53"/>
    <mergeCell ref="A54:F54"/>
    <mergeCell ref="B73:G73"/>
    <mergeCell ref="B74:G74"/>
    <mergeCell ref="B75:G75"/>
    <mergeCell ref="B76:G76"/>
    <mergeCell ref="A77:G77"/>
    <mergeCell ref="A78:H78"/>
    <mergeCell ref="B65:F65"/>
    <mergeCell ref="B66:F66"/>
    <mergeCell ref="B67:F67"/>
    <mergeCell ref="B70:G70"/>
    <mergeCell ref="A71:H71"/>
    <mergeCell ref="A72:H72"/>
    <mergeCell ref="B68:F68"/>
    <mergeCell ref="B69:F69"/>
    <mergeCell ref="B85:F85"/>
    <mergeCell ref="B86:F86"/>
    <mergeCell ref="A87:G87"/>
    <mergeCell ref="A88:H88"/>
    <mergeCell ref="A89:F92"/>
    <mergeCell ref="A93:H93"/>
    <mergeCell ref="A79:H79"/>
    <mergeCell ref="B80:F80"/>
    <mergeCell ref="B81:F81"/>
    <mergeCell ref="B82:F82"/>
    <mergeCell ref="B83:F83"/>
    <mergeCell ref="B84:F84"/>
    <mergeCell ref="B100:F100"/>
    <mergeCell ref="B101:F101"/>
    <mergeCell ref="A102:G102"/>
    <mergeCell ref="A104:H104"/>
    <mergeCell ref="B105:G105"/>
    <mergeCell ref="B106:F106"/>
    <mergeCell ref="A94:H94"/>
    <mergeCell ref="B95:F95"/>
    <mergeCell ref="B96:F96"/>
    <mergeCell ref="B97:F97"/>
    <mergeCell ref="B98:F98"/>
    <mergeCell ref="B99:F99"/>
    <mergeCell ref="B117:G117"/>
    <mergeCell ref="A118:G118"/>
    <mergeCell ref="A119:H119"/>
    <mergeCell ref="A120:F125"/>
    <mergeCell ref="A126:H126"/>
    <mergeCell ref="A127:H127"/>
    <mergeCell ref="A107:G107"/>
    <mergeCell ref="A112:H112"/>
    <mergeCell ref="B113:G113"/>
    <mergeCell ref="B114:G114"/>
    <mergeCell ref="B115:G115"/>
    <mergeCell ref="B116:G116"/>
    <mergeCell ref="B134:F134"/>
    <mergeCell ref="B135:F135"/>
    <mergeCell ref="A136:F136"/>
    <mergeCell ref="A137:H137"/>
    <mergeCell ref="A138:H138"/>
    <mergeCell ref="A139:G139"/>
    <mergeCell ref="B128:F128"/>
    <mergeCell ref="B129:F129"/>
    <mergeCell ref="B130:F130"/>
    <mergeCell ref="B131:F131"/>
    <mergeCell ref="B132:F132"/>
    <mergeCell ref="B133:F133"/>
    <mergeCell ref="B146:G146"/>
    <mergeCell ref="A147:G147"/>
    <mergeCell ref="A148:H148"/>
    <mergeCell ref="B140:G140"/>
    <mergeCell ref="B141:G141"/>
    <mergeCell ref="B142:G142"/>
    <mergeCell ref="B143:G143"/>
    <mergeCell ref="B144:G144"/>
    <mergeCell ref="A145:G145"/>
  </mergeCells>
  <pageMargins left="0.70866141732283472" right="0.70866141732283472" top="0.74803149606299213" bottom="0.74803149606299213" header="0.31496062992125984" footer="0.31496062992125984"/>
  <pageSetup paperSize="9" scale="59" orientation="portrait" horizontalDpi="0" verticalDpi="0" r:id="rId1"/>
  <headerFooter>
    <oddHeader>&amp;C&amp;G</oddHeader>
  </headerFooter>
  <colBreaks count="1" manualBreakCount="1">
    <brk id="8" max="145" man="1"/>
  </colBreaks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4"/>
  <sheetViews>
    <sheetView topLeftCell="A25" zoomScaleNormal="100" workbookViewId="0">
      <selection activeCell="F18" sqref="F18:H18"/>
    </sheetView>
  </sheetViews>
  <sheetFormatPr defaultRowHeight="12.75"/>
  <cols>
    <col min="1" max="1" width="19.5" customWidth="1"/>
    <col min="2" max="2" width="3.5" customWidth="1"/>
    <col min="3" max="3" width="25.5" customWidth="1"/>
    <col min="4" max="4" width="9.5" customWidth="1"/>
    <col min="5" max="5" width="28.83203125" customWidth="1"/>
    <col min="6" max="6" width="3.1640625" customWidth="1"/>
    <col min="7" max="7" width="28.1640625" customWidth="1"/>
    <col min="8" max="8" width="10" customWidth="1"/>
    <col min="9" max="9" width="26.83203125" customWidth="1"/>
    <col min="10" max="10" width="23.83203125" customWidth="1"/>
  </cols>
  <sheetData>
    <row r="1" spans="1:10" ht="20.25" customHeight="1">
      <c r="A1" s="375" t="s">
        <v>31</v>
      </c>
      <c r="B1" s="376"/>
      <c r="C1" s="376"/>
      <c r="D1" s="376"/>
      <c r="E1" s="376"/>
      <c r="F1" s="376"/>
      <c r="G1" s="377"/>
    </row>
    <row r="2" spans="1:10" ht="66" customHeight="1">
      <c r="A2" s="340" t="s">
        <v>32</v>
      </c>
      <c r="B2" s="341"/>
      <c r="C2" s="342" t="s">
        <v>33</v>
      </c>
      <c r="D2" s="343"/>
      <c r="E2" s="344" t="s">
        <v>34</v>
      </c>
      <c r="F2" s="345"/>
      <c r="G2" s="21" t="s">
        <v>35</v>
      </c>
    </row>
    <row r="3" spans="1:10" ht="46.5" customHeight="1">
      <c r="A3" s="372" t="s">
        <v>36</v>
      </c>
      <c r="B3" s="373"/>
      <c r="C3" s="378">
        <f>1/1200</f>
        <v>8.3333333333333339E-4</v>
      </c>
      <c r="D3" s="345"/>
      <c r="E3" s="374">
        <f>AgLimpeza!H147</f>
        <v>3320.6604520930482</v>
      </c>
      <c r="F3" s="373"/>
      <c r="G3" s="163">
        <f>C3*E3</f>
        <v>2.7672170434108736</v>
      </c>
    </row>
    <row r="4" spans="1:10" ht="27" customHeight="1">
      <c r="A4" s="335" t="s">
        <v>23</v>
      </c>
      <c r="B4" s="336"/>
      <c r="C4" s="336"/>
      <c r="D4" s="336"/>
      <c r="E4" s="336"/>
      <c r="F4" s="337"/>
      <c r="G4" s="164">
        <f>SUM(G3)</f>
        <v>2.7672170434108736</v>
      </c>
    </row>
    <row r="5" spans="1:10" ht="27" customHeight="1">
      <c r="A5" s="261" t="s">
        <v>37</v>
      </c>
      <c r="B5" s="262"/>
      <c r="C5" s="262"/>
      <c r="D5" s="262"/>
      <c r="E5" s="262"/>
      <c r="F5" s="262"/>
      <c r="G5" s="339"/>
    </row>
    <row r="6" spans="1:10" ht="66" customHeight="1">
      <c r="A6" s="340" t="s">
        <v>32</v>
      </c>
      <c r="B6" s="341"/>
      <c r="C6" s="342" t="s">
        <v>33</v>
      </c>
      <c r="D6" s="343"/>
      <c r="E6" s="344" t="s">
        <v>34</v>
      </c>
      <c r="F6" s="345"/>
      <c r="G6" s="21" t="s">
        <v>35</v>
      </c>
    </row>
    <row r="7" spans="1:10" ht="46.5" customHeight="1">
      <c r="A7" s="372" t="s">
        <v>36</v>
      </c>
      <c r="B7" s="373"/>
      <c r="C7" s="344">
        <f>1/300</f>
        <v>3.3333333333333335E-3</v>
      </c>
      <c r="D7" s="345"/>
      <c r="E7" s="374">
        <f>AgLimpeza!H147</f>
        <v>3320.6604520930482</v>
      </c>
      <c r="F7" s="373"/>
      <c r="G7" s="163">
        <f>C7*E7</f>
        <v>11.068868173643494</v>
      </c>
    </row>
    <row r="8" spans="1:10" ht="27" customHeight="1">
      <c r="A8" s="335" t="s">
        <v>23</v>
      </c>
      <c r="B8" s="336"/>
      <c r="C8" s="336"/>
      <c r="D8" s="336"/>
      <c r="E8" s="336"/>
      <c r="F8" s="337"/>
      <c r="G8" s="165">
        <f>SUM(G7)</f>
        <v>11.068868173643494</v>
      </c>
    </row>
    <row r="9" spans="1:10" ht="27" customHeight="1">
      <c r="A9" s="31"/>
      <c r="B9" s="32"/>
      <c r="C9" s="32"/>
      <c r="D9" s="32"/>
      <c r="E9" s="32"/>
      <c r="F9" s="32"/>
      <c r="G9" s="171"/>
    </row>
    <row r="10" spans="1:10" ht="41.25" customHeight="1">
      <c r="A10" s="338" t="s">
        <v>354</v>
      </c>
      <c r="B10" s="262"/>
      <c r="C10" s="262"/>
      <c r="D10" s="262"/>
      <c r="E10" s="262"/>
      <c r="F10" s="262"/>
      <c r="G10" s="339"/>
    </row>
    <row r="11" spans="1:10" ht="36" customHeight="1">
      <c r="A11" s="340" t="s">
        <v>32</v>
      </c>
      <c r="B11" s="341"/>
      <c r="C11" s="342" t="s">
        <v>33</v>
      </c>
      <c r="D11" s="343"/>
      <c r="E11" s="344" t="s">
        <v>34</v>
      </c>
      <c r="F11" s="345"/>
      <c r="G11" s="21" t="s">
        <v>35</v>
      </c>
    </row>
    <row r="12" spans="1:10" ht="27" customHeight="1">
      <c r="A12" s="346" t="s">
        <v>36</v>
      </c>
      <c r="B12" s="347"/>
      <c r="C12" s="348">
        <f>1/2700</f>
        <v>3.7037037037037035E-4</v>
      </c>
      <c r="D12" s="349"/>
      <c r="E12" s="350">
        <f>AgLimpeza!H147</f>
        <v>3320.6604520930482</v>
      </c>
      <c r="F12" s="347"/>
      <c r="G12" s="173">
        <f>C12*E12</f>
        <v>1.2298742415159438</v>
      </c>
    </row>
    <row r="13" spans="1:10" ht="27" customHeight="1">
      <c r="A13" s="246" t="s">
        <v>23</v>
      </c>
      <c r="B13" s="246"/>
      <c r="C13" s="246"/>
      <c r="D13" s="246"/>
      <c r="E13" s="246"/>
      <c r="F13" s="246"/>
      <c r="G13" s="174">
        <f>SUM(G12)</f>
        <v>1.2298742415159438</v>
      </c>
    </row>
    <row r="14" spans="1:10" ht="27" customHeight="1">
      <c r="A14" s="1"/>
      <c r="B14" s="1"/>
      <c r="C14" s="1"/>
      <c r="D14" s="1"/>
      <c r="E14" s="1"/>
      <c r="F14" s="1"/>
      <c r="G14" s="172"/>
    </row>
    <row r="15" spans="1:10" ht="27" customHeight="1">
      <c r="A15" s="1"/>
      <c r="B15" s="1"/>
      <c r="C15" s="1"/>
      <c r="D15" s="1"/>
      <c r="E15" s="1"/>
      <c r="F15" s="1"/>
      <c r="G15" s="172"/>
    </row>
    <row r="16" spans="1:10" ht="27" customHeight="1">
      <c r="A16" s="375" t="s">
        <v>38</v>
      </c>
      <c r="B16" s="376"/>
      <c r="C16" s="376"/>
      <c r="D16" s="376"/>
      <c r="E16" s="376"/>
      <c r="F16" s="376"/>
      <c r="G16" s="376"/>
      <c r="H16" s="262"/>
      <c r="I16" s="262"/>
      <c r="J16" s="339"/>
    </row>
    <row r="17" spans="1:10" ht="79.5" customHeight="1">
      <c r="A17" s="166" t="s">
        <v>32</v>
      </c>
      <c r="B17" s="348" t="s">
        <v>39</v>
      </c>
      <c r="C17" s="349"/>
      <c r="D17" s="366" t="s">
        <v>40</v>
      </c>
      <c r="E17" s="367"/>
      <c r="F17" s="348" t="s">
        <v>41</v>
      </c>
      <c r="G17" s="368"/>
      <c r="H17" s="349"/>
      <c r="I17" s="167" t="s">
        <v>42</v>
      </c>
      <c r="J17" s="36" t="s">
        <v>43</v>
      </c>
    </row>
    <row r="18" spans="1:10" ht="26.25" customHeight="1">
      <c r="A18" s="168" t="s">
        <v>36</v>
      </c>
      <c r="B18" s="369">
        <f>1/380</f>
        <v>2.631578947368421E-3</v>
      </c>
      <c r="C18" s="369"/>
      <c r="D18" s="370">
        <v>16</v>
      </c>
      <c r="E18" s="370"/>
      <c r="F18" s="371">
        <f>1/188.76</f>
        <v>5.2977325704598437E-3</v>
      </c>
      <c r="G18" s="371"/>
      <c r="H18" s="371"/>
      <c r="I18" s="169">
        <f>AgLimpeza!H147</f>
        <v>3320.6604520930482</v>
      </c>
      <c r="J18" s="170">
        <f>(B18*D18*F18)*I18</f>
        <v>0.74071456978910533</v>
      </c>
    </row>
    <row r="21" spans="1:10" ht="15.75">
      <c r="A21" s="22" t="s">
        <v>1</v>
      </c>
      <c r="B21" s="340" t="s">
        <v>2</v>
      </c>
      <c r="C21" s="363"/>
      <c r="D21" s="363"/>
      <c r="E21" s="341"/>
      <c r="F21" s="344" t="s">
        <v>3</v>
      </c>
      <c r="G21" s="345"/>
      <c r="H21" s="364" t="s">
        <v>4</v>
      </c>
      <c r="I21" s="365"/>
      <c r="J21" s="2" t="s">
        <v>5</v>
      </c>
    </row>
    <row r="22" spans="1:10" ht="15.75">
      <c r="A22" s="23">
        <v>1</v>
      </c>
      <c r="B22" s="359" t="s">
        <v>6</v>
      </c>
      <c r="C22" s="360"/>
      <c r="D22" s="360"/>
      <c r="E22" s="321"/>
      <c r="F22" s="352">
        <f>G4</f>
        <v>2.7672170434108736</v>
      </c>
      <c r="G22" s="353"/>
      <c r="H22" s="354">
        <v>2197</v>
      </c>
      <c r="I22" s="355"/>
      <c r="J22" s="175">
        <f>F22*H22</f>
        <v>6079.5758443736895</v>
      </c>
    </row>
    <row r="23" spans="1:10" ht="15.75">
      <c r="A23" s="23">
        <v>2</v>
      </c>
      <c r="B23" s="359" t="s">
        <v>7</v>
      </c>
      <c r="C23" s="360"/>
      <c r="D23" s="360"/>
      <c r="E23" s="321"/>
      <c r="F23" s="352">
        <f>G8</f>
        <v>11.068868173643494</v>
      </c>
      <c r="G23" s="353"/>
      <c r="H23" s="316">
        <v>103</v>
      </c>
      <c r="I23" s="317"/>
      <c r="J23" s="175">
        <f t="shared" ref="J23:J25" si="0">F23*H23</f>
        <v>1140.0934218852799</v>
      </c>
    </row>
    <row r="24" spans="1:10" ht="15.75">
      <c r="A24" s="23">
        <v>3</v>
      </c>
      <c r="B24" s="318" t="s">
        <v>8</v>
      </c>
      <c r="C24" s="361"/>
      <c r="D24" s="361"/>
      <c r="E24" s="319"/>
      <c r="F24" s="362">
        <f>J18</f>
        <v>0.74071456978910533</v>
      </c>
      <c r="G24" s="353"/>
      <c r="H24" s="316">
        <v>330</v>
      </c>
      <c r="I24" s="317"/>
      <c r="J24" s="175">
        <f t="shared" si="0"/>
        <v>244.43580803040476</v>
      </c>
    </row>
    <row r="25" spans="1:10" ht="15.75">
      <c r="A25" s="23">
        <v>5</v>
      </c>
      <c r="B25" s="344" t="s">
        <v>9</v>
      </c>
      <c r="C25" s="351"/>
      <c r="D25" s="351"/>
      <c r="E25" s="345"/>
      <c r="F25" s="352">
        <f>G13</f>
        <v>1.2298742415159438</v>
      </c>
      <c r="G25" s="353"/>
      <c r="H25" s="354">
        <v>4800</v>
      </c>
      <c r="I25" s="355"/>
      <c r="J25" s="175">
        <f t="shared" si="0"/>
        <v>5903.3963592765303</v>
      </c>
    </row>
    <row r="26" spans="1:10">
      <c r="A26" s="14"/>
      <c r="B26" s="356"/>
      <c r="C26" s="357"/>
      <c r="D26" s="357"/>
      <c r="E26" s="358"/>
      <c r="F26" s="356"/>
      <c r="G26" s="358"/>
      <c r="H26" s="356"/>
      <c r="I26" s="358"/>
      <c r="J26" s="11"/>
    </row>
    <row r="27" spans="1:10" ht="15.75">
      <c r="A27" s="335" t="s">
        <v>10</v>
      </c>
      <c r="B27" s="336"/>
      <c r="C27" s="336"/>
      <c r="D27" s="336"/>
      <c r="E27" s="336"/>
      <c r="F27" s="336"/>
      <c r="G27" s="336"/>
      <c r="H27" s="336"/>
      <c r="I27" s="337"/>
      <c r="J27" s="165">
        <f>J22+J23+J24+J25</f>
        <v>13367.501433565903</v>
      </c>
    </row>
    <row r="30" spans="1:10" ht="15.75">
      <c r="A30" s="330" t="s">
        <v>11</v>
      </c>
      <c r="B30" s="331"/>
      <c r="C30" s="6" t="s">
        <v>12</v>
      </c>
      <c r="D30" s="6" t="s">
        <v>13</v>
      </c>
      <c r="E30" s="332" t="s">
        <v>14</v>
      </c>
      <c r="F30" s="333"/>
      <c r="G30" s="332" t="s">
        <v>15</v>
      </c>
      <c r="H30" s="333"/>
      <c r="I30" s="332" t="s">
        <v>16</v>
      </c>
      <c r="J30" s="334"/>
    </row>
    <row r="31" spans="1:10" ht="15.75">
      <c r="A31" s="316">
        <v>1</v>
      </c>
      <c r="B31" s="317"/>
      <c r="C31" s="3" t="s">
        <v>17</v>
      </c>
      <c r="D31" s="13">
        <v>1</v>
      </c>
      <c r="E31" s="318" t="s">
        <v>18</v>
      </c>
      <c r="F31" s="319"/>
      <c r="G31" s="320">
        <f>Copeiro!H147</f>
        <v>2805.5267322605364</v>
      </c>
      <c r="H31" s="321"/>
      <c r="I31" s="320">
        <f>D31*G31</f>
        <v>2805.5267322605364</v>
      </c>
      <c r="J31" s="322"/>
    </row>
    <row r="32" spans="1:10" ht="15.75">
      <c r="A32" s="316">
        <v>2</v>
      </c>
      <c r="B32" s="317"/>
      <c r="C32" s="3" t="s">
        <v>19</v>
      </c>
      <c r="D32" s="13">
        <v>3</v>
      </c>
      <c r="E32" s="318" t="s">
        <v>18</v>
      </c>
      <c r="F32" s="319"/>
      <c r="G32" s="320">
        <f>Mensageiro!H147</f>
        <v>2795.8963031855501</v>
      </c>
      <c r="H32" s="321"/>
      <c r="I32" s="320">
        <f t="shared" ref="I32:I33" si="1">D32*G32</f>
        <v>8387.6889095566512</v>
      </c>
      <c r="J32" s="322"/>
    </row>
    <row r="33" spans="1:10" ht="15.75">
      <c r="A33" s="323">
        <v>3</v>
      </c>
      <c r="B33" s="324"/>
      <c r="C33" s="30" t="s">
        <v>20</v>
      </c>
      <c r="D33" s="28">
        <v>1</v>
      </c>
      <c r="E33" s="325" t="s">
        <v>21</v>
      </c>
      <c r="F33" s="326"/>
      <c r="G33" s="327">
        <f>recepcionista!H147</f>
        <v>3060.536906579091</v>
      </c>
      <c r="H33" s="328"/>
      <c r="I33" s="327">
        <f t="shared" si="1"/>
        <v>3060.536906579091</v>
      </c>
      <c r="J33" s="329"/>
    </row>
    <row r="34" spans="1:10">
      <c r="A34" s="314" t="s">
        <v>365</v>
      </c>
      <c r="B34" s="315"/>
      <c r="C34" s="315"/>
      <c r="D34" s="315"/>
      <c r="E34" s="315"/>
      <c r="F34" s="315"/>
      <c r="G34" s="315"/>
      <c r="H34" s="315"/>
      <c r="I34" s="313">
        <f>SUM(I31:I33)</f>
        <v>14253.752548396278</v>
      </c>
      <c r="J34" s="313"/>
    </row>
  </sheetData>
  <mergeCells count="68">
    <mergeCell ref="A1:G1"/>
    <mergeCell ref="A2:B2"/>
    <mergeCell ref="C2:D2"/>
    <mergeCell ref="E2:F2"/>
    <mergeCell ref="A3:B3"/>
    <mergeCell ref="C3:D3"/>
    <mergeCell ref="E3:F3"/>
    <mergeCell ref="A4:F4"/>
    <mergeCell ref="A5:G5"/>
    <mergeCell ref="A6:B6"/>
    <mergeCell ref="C6:D6"/>
    <mergeCell ref="E6:F6"/>
    <mergeCell ref="A7:B7"/>
    <mergeCell ref="C7:D7"/>
    <mergeCell ref="E7:F7"/>
    <mergeCell ref="A8:F8"/>
    <mergeCell ref="A16:J16"/>
    <mergeCell ref="B17:C17"/>
    <mergeCell ref="D17:E17"/>
    <mergeCell ref="F17:H17"/>
    <mergeCell ref="B18:C18"/>
    <mergeCell ref="D18:E18"/>
    <mergeCell ref="F18:H18"/>
    <mergeCell ref="B21:E21"/>
    <mergeCell ref="F21:G21"/>
    <mergeCell ref="H21:I21"/>
    <mergeCell ref="B22:E22"/>
    <mergeCell ref="F22:G22"/>
    <mergeCell ref="H22:I22"/>
    <mergeCell ref="F23:G23"/>
    <mergeCell ref="H23:I23"/>
    <mergeCell ref="B24:E24"/>
    <mergeCell ref="F24:G24"/>
    <mergeCell ref="H24:I24"/>
    <mergeCell ref="A27:I27"/>
    <mergeCell ref="A10:G10"/>
    <mergeCell ref="A11:B11"/>
    <mergeCell ref="C11:D11"/>
    <mergeCell ref="E11:F11"/>
    <mergeCell ref="A12:B12"/>
    <mergeCell ref="C12:D12"/>
    <mergeCell ref="E12:F12"/>
    <mergeCell ref="A13:F13"/>
    <mergeCell ref="B25:E25"/>
    <mergeCell ref="F25:G25"/>
    <mergeCell ref="H25:I25"/>
    <mergeCell ref="B26:E26"/>
    <mergeCell ref="F26:G26"/>
    <mergeCell ref="H26:I26"/>
    <mergeCell ref="B23:E23"/>
    <mergeCell ref="A30:B30"/>
    <mergeCell ref="E30:F30"/>
    <mergeCell ref="G30:H30"/>
    <mergeCell ref="I30:J30"/>
    <mergeCell ref="A31:B31"/>
    <mergeCell ref="E31:F31"/>
    <mergeCell ref="G31:H31"/>
    <mergeCell ref="I31:J31"/>
    <mergeCell ref="I34:J34"/>
    <mergeCell ref="A34:H34"/>
    <mergeCell ref="A32:B32"/>
    <mergeCell ref="E32:F32"/>
    <mergeCell ref="G32:H32"/>
    <mergeCell ref="I32:J32"/>
    <mergeCell ref="A33:B33"/>
    <mergeCell ref="E33:F33"/>
    <mergeCell ref="G33:H33"/>
    <mergeCell ref="I33:J33"/>
  </mergeCells>
  <pageMargins left="0.70866141732283472" right="0.70866141732283472" top="0.74803149606299213" bottom="0.74803149606299213" header="0.31496062992125984" footer="0.31496062992125984"/>
  <pageSetup paperSize="9" scale="59" orientation="portrait" horizontalDpi="0" verticalDpi="0" r:id="rId1"/>
  <headerFooter>
    <oddHeader>&amp;C&amp;G</oddHead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5"/>
  <sheetViews>
    <sheetView topLeftCell="A7" zoomScaleNormal="100" workbookViewId="0">
      <selection activeCell="E19" sqref="E19"/>
    </sheetView>
  </sheetViews>
  <sheetFormatPr defaultRowHeight="12.75"/>
  <cols>
    <col min="1" max="1" width="12.83203125" style="98" customWidth="1"/>
    <col min="2" max="2" width="17.33203125" style="98" customWidth="1"/>
    <col min="3" max="3" width="46.33203125" style="98" customWidth="1"/>
    <col min="4" max="4" width="22" style="98" customWidth="1"/>
    <col min="5" max="5" width="20.6640625" style="98" customWidth="1"/>
    <col min="6" max="6" width="15.33203125" style="98" customWidth="1"/>
    <col min="7" max="7" width="23.5" style="98" customWidth="1"/>
    <col min="8" max="8" width="8" style="98" customWidth="1"/>
    <col min="9" max="16384" width="9.33203125" style="98"/>
  </cols>
  <sheetData>
    <row r="1" spans="1:7" ht="27" customHeight="1">
      <c r="A1" s="126" t="s">
        <v>319</v>
      </c>
      <c r="B1" s="128" t="s">
        <v>320</v>
      </c>
      <c r="C1" s="129"/>
      <c r="D1" s="130" t="s">
        <v>321</v>
      </c>
      <c r="E1" s="387" t="s">
        <v>322</v>
      </c>
      <c r="F1" s="388"/>
      <c r="G1" s="138" t="s">
        <v>323</v>
      </c>
    </row>
    <row r="2" spans="1:7" ht="37.5" customHeight="1">
      <c r="A2" s="127"/>
      <c r="B2" s="99" t="s">
        <v>324</v>
      </c>
      <c r="C2" s="133" t="s">
        <v>325</v>
      </c>
      <c r="D2" s="131"/>
      <c r="E2" s="99" t="s">
        <v>326</v>
      </c>
      <c r="F2" s="100" t="s">
        <v>327</v>
      </c>
      <c r="G2" s="132"/>
    </row>
    <row r="3" spans="1:7" ht="18.75" customHeight="1">
      <c r="A3" s="120">
        <v>1</v>
      </c>
      <c r="B3" s="384" t="s">
        <v>328</v>
      </c>
      <c r="C3" s="123" t="s">
        <v>329</v>
      </c>
      <c r="D3" s="101">
        <v>2197</v>
      </c>
      <c r="E3" s="102" t="s">
        <v>330</v>
      </c>
      <c r="F3" s="103">
        <v>1200</v>
      </c>
      <c r="G3" s="104">
        <v>1.83</v>
      </c>
    </row>
    <row r="4" spans="1:7" ht="17.25" customHeight="1">
      <c r="A4" s="120">
        <v>2</v>
      </c>
      <c r="B4" s="386"/>
      <c r="C4" s="123" t="s">
        <v>331</v>
      </c>
      <c r="D4" s="105">
        <v>103</v>
      </c>
      <c r="E4" s="102" t="s">
        <v>332</v>
      </c>
      <c r="F4" s="106">
        <v>300</v>
      </c>
      <c r="G4" s="104">
        <v>0.34</v>
      </c>
    </row>
    <row r="5" spans="1:7" ht="17.25" customHeight="1">
      <c r="A5" s="121">
        <v>3</v>
      </c>
      <c r="B5" s="384" t="s">
        <v>333</v>
      </c>
      <c r="C5" s="123" t="s">
        <v>334</v>
      </c>
      <c r="D5" s="105">
        <v>330</v>
      </c>
      <c r="E5" s="102" t="s">
        <v>335</v>
      </c>
      <c r="F5" s="106">
        <v>380</v>
      </c>
      <c r="G5" s="107">
        <v>7.0000000000000007E-2</v>
      </c>
    </row>
    <row r="6" spans="1:7" ht="27.75" customHeight="1">
      <c r="A6" s="121">
        <v>4</v>
      </c>
      <c r="B6" s="385"/>
      <c r="C6" s="124" t="s">
        <v>336</v>
      </c>
      <c r="D6" s="108">
        <v>0</v>
      </c>
      <c r="E6" s="108">
        <v>0</v>
      </c>
      <c r="F6" s="108">
        <v>0</v>
      </c>
      <c r="G6" s="109">
        <v>0</v>
      </c>
    </row>
    <row r="7" spans="1:7" ht="27" customHeight="1">
      <c r="A7" s="120">
        <v>5</v>
      </c>
      <c r="B7" s="386"/>
      <c r="C7" s="123" t="s">
        <v>337</v>
      </c>
      <c r="D7" s="101">
        <v>4800</v>
      </c>
      <c r="E7" s="102" t="s">
        <v>338</v>
      </c>
      <c r="F7" s="103">
        <v>2700</v>
      </c>
      <c r="G7" s="104">
        <v>1.78</v>
      </c>
    </row>
    <row r="8" spans="1:7" ht="16.5" customHeight="1">
      <c r="A8" s="379" t="s">
        <v>339</v>
      </c>
      <c r="B8" s="380"/>
      <c r="C8" s="380"/>
      <c r="D8" s="380"/>
      <c r="E8" s="380"/>
      <c r="F8" s="381"/>
      <c r="G8" s="110">
        <v>4.0199999999999996</v>
      </c>
    </row>
    <row r="9" spans="1:7" ht="27" customHeight="1">
      <c r="A9" s="134"/>
      <c r="B9" s="135"/>
      <c r="C9" s="135"/>
      <c r="D9" s="135"/>
      <c r="E9" s="136"/>
      <c r="F9" s="136"/>
      <c r="G9" s="137"/>
    </row>
    <row r="10" spans="1:7" ht="46.5" customHeight="1">
      <c r="A10" s="111" t="s">
        <v>340</v>
      </c>
      <c r="B10" s="122" t="s">
        <v>341</v>
      </c>
      <c r="C10" s="111" t="s">
        <v>342</v>
      </c>
      <c r="D10" s="111" t="s">
        <v>343</v>
      </c>
    </row>
    <row r="11" spans="1:7" ht="27" customHeight="1">
      <c r="A11" s="112">
        <v>1</v>
      </c>
      <c r="B11" s="123" t="s">
        <v>344</v>
      </c>
      <c r="C11" s="105">
        <v>1</v>
      </c>
      <c r="D11" s="113">
        <v>1113</v>
      </c>
    </row>
    <row r="12" spans="1:7" ht="24.75" customHeight="1">
      <c r="A12" s="114">
        <v>2</v>
      </c>
      <c r="B12" s="125" t="s">
        <v>346</v>
      </c>
      <c r="C12" s="115">
        <v>1</v>
      </c>
      <c r="D12" s="116">
        <v>1242.18</v>
      </c>
    </row>
    <row r="13" spans="1:7" ht="27" customHeight="1">
      <c r="A13" s="112">
        <v>3</v>
      </c>
      <c r="B13" s="123" t="s">
        <v>347</v>
      </c>
      <c r="C13" s="105">
        <v>3</v>
      </c>
      <c r="D13" s="117">
        <v>1113</v>
      </c>
    </row>
    <row r="14" spans="1:7" ht="27" customHeight="1">
      <c r="A14" s="112">
        <v>4</v>
      </c>
      <c r="B14" s="123" t="s">
        <v>348</v>
      </c>
      <c r="C14" s="105">
        <v>2</v>
      </c>
      <c r="D14" s="117">
        <v>1469.63</v>
      </c>
    </row>
    <row r="15" spans="1:7" ht="12.75" customHeight="1">
      <c r="A15" s="382" t="s">
        <v>349</v>
      </c>
      <c r="B15" s="383"/>
      <c r="C15" s="118">
        <v>7</v>
      </c>
      <c r="D15" s="119" t="s">
        <v>345</v>
      </c>
    </row>
  </sheetData>
  <mergeCells count="5">
    <mergeCell ref="A8:F8"/>
    <mergeCell ref="A15:B15"/>
    <mergeCell ref="B5:B7"/>
    <mergeCell ref="B3:B4"/>
    <mergeCell ref="E1:F1"/>
  </mergeCells>
  <pageMargins left="0.70866141732283472" right="0.70866141732283472" top="0.74803149606299213" bottom="0.74803149606299213" header="0.31496062992125984" footer="0.31496062992125984"/>
  <pageSetup paperSize="9" scale="59" orientation="portrait" horizontalDpi="0" verticalDpi="0" r:id="rId1"/>
  <headerFooter>
    <oddHeader>&amp;C&amp;G</oddHeader>
  </headerFooter>
  <drawing r:id="rId2"/>
  <legacyDrawingHF r:id="rId3"/>
</worksheet>
</file>

<file path=xl/worksheets/sheet9.xml><?xml version="1.0" encoding="utf-8"?>
<worksheet xmlns="http://schemas.openxmlformats.org/spreadsheetml/2006/main" xmlns:r="http://schemas.openxmlformats.org/officeDocument/2006/relationships">
  <dimension ref="A1:L42"/>
  <sheetViews>
    <sheetView zoomScale="60" zoomScaleNormal="60" workbookViewId="0">
      <selection activeCell="A41" sqref="A41:I41"/>
    </sheetView>
  </sheetViews>
  <sheetFormatPr defaultRowHeight="12.75"/>
  <cols>
    <col min="1" max="1" width="13.1640625" customWidth="1"/>
    <col min="2" max="2" width="23.33203125" customWidth="1"/>
    <col min="3" max="3" width="6" customWidth="1"/>
    <col min="4" max="4" width="16" customWidth="1"/>
    <col min="5" max="5" width="17.1640625" hidden="1" customWidth="1"/>
    <col min="6" max="6" width="11.83203125" customWidth="1"/>
    <col min="7" max="7" width="10" customWidth="1"/>
    <col min="8" max="8" width="17.33203125" customWidth="1"/>
    <col min="9" max="9" width="3.1640625" customWidth="1"/>
    <col min="10" max="10" width="25.1640625" customWidth="1"/>
    <col min="11" max="11" width="5.1640625" customWidth="1"/>
    <col min="12" max="12" width="16.1640625" customWidth="1"/>
  </cols>
  <sheetData>
    <row r="1" spans="1:12" ht="36" customHeight="1">
      <c r="A1" s="402" t="s">
        <v>44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</row>
    <row r="2" spans="1:12" ht="46.5" customHeight="1">
      <c r="A2" s="340" t="s">
        <v>45</v>
      </c>
      <c r="B2" s="363"/>
      <c r="C2" s="363"/>
      <c r="D2" s="363"/>
      <c r="E2" s="341"/>
      <c r="F2" s="6" t="s">
        <v>46</v>
      </c>
      <c r="G2" s="6" t="s">
        <v>47</v>
      </c>
      <c r="H2" s="340" t="s">
        <v>48</v>
      </c>
      <c r="I2" s="341"/>
      <c r="J2" s="403" t="s">
        <v>49</v>
      </c>
      <c r="K2" s="404"/>
    </row>
    <row r="3" spans="1:12" ht="27" customHeight="1">
      <c r="A3" s="359" t="s">
        <v>50</v>
      </c>
      <c r="B3" s="360"/>
      <c r="C3" s="360"/>
      <c r="D3" s="360"/>
      <c r="E3" s="321"/>
      <c r="F3" s="3" t="s">
        <v>51</v>
      </c>
      <c r="G3" s="23">
        <v>6</v>
      </c>
      <c r="H3" s="389">
        <v>1.8</v>
      </c>
      <c r="I3" s="390"/>
      <c r="J3" s="389">
        <f>G3*H3</f>
        <v>10.8</v>
      </c>
      <c r="K3" s="391"/>
    </row>
    <row r="4" spans="1:12" ht="27" customHeight="1">
      <c r="A4" s="359" t="s">
        <v>52</v>
      </c>
      <c r="B4" s="360"/>
      <c r="C4" s="360"/>
      <c r="D4" s="360"/>
      <c r="E4" s="321"/>
      <c r="F4" s="3" t="s">
        <v>51</v>
      </c>
      <c r="G4" s="13">
        <v>10</v>
      </c>
      <c r="H4" s="389">
        <v>5.75</v>
      </c>
      <c r="I4" s="390"/>
      <c r="J4" s="389">
        <f t="shared" ref="J4:J40" si="0">G4*H4</f>
        <v>57.5</v>
      </c>
      <c r="K4" s="391"/>
    </row>
    <row r="5" spans="1:12" ht="27" customHeight="1">
      <c r="A5" s="359" t="s">
        <v>53</v>
      </c>
      <c r="B5" s="360"/>
      <c r="C5" s="360"/>
      <c r="D5" s="360"/>
      <c r="E5" s="321"/>
      <c r="F5" s="3" t="s">
        <v>54</v>
      </c>
      <c r="G5" s="23">
        <v>5</v>
      </c>
      <c r="H5" s="389">
        <v>6.5</v>
      </c>
      <c r="I5" s="390"/>
      <c r="J5" s="389">
        <f t="shared" si="0"/>
        <v>32.5</v>
      </c>
      <c r="K5" s="391"/>
    </row>
    <row r="6" spans="1:12" ht="27" customHeight="1">
      <c r="A6" s="359" t="s">
        <v>55</v>
      </c>
      <c r="B6" s="360"/>
      <c r="C6" s="360"/>
      <c r="D6" s="360"/>
      <c r="E6" s="321"/>
      <c r="F6" s="3" t="s">
        <v>51</v>
      </c>
      <c r="G6" s="13">
        <v>10</v>
      </c>
      <c r="H6" s="389">
        <v>6.5</v>
      </c>
      <c r="I6" s="390"/>
      <c r="J6" s="389">
        <f t="shared" si="0"/>
        <v>65</v>
      </c>
      <c r="K6" s="391"/>
    </row>
    <row r="7" spans="1:12" ht="20.25" customHeight="1">
      <c r="A7" s="398" t="s">
        <v>56</v>
      </c>
      <c r="B7" s="263"/>
      <c r="C7" s="263"/>
      <c r="D7" s="263"/>
      <c r="E7" s="399"/>
      <c r="F7" s="16" t="s">
        <v>51</v>
      </c>
      <c r="G7" s="25">
        <v>10</v>
      </c>
      <c r="H7" s="400">
        <v>6.5</v>
      </c>
      <c r="I7" s="401"/>
      <c r="J7" s="389">
        <f t="shared" si="0"/>
        <v>65</v>
      </c>
      <c r="K7" s="391"/>
    </row>
    <row r="8" spans="1:12" ht="40.5" customHeight="1">
      <c r="A8" s="359" t="s">
        <v>57</v>
      </c>
      <c r="B8" s="360"/>
      <c r="C8" s="360"/>
      <c r="D8" s="360"/>
      <c r="E8" s="321"/>
      <c r="F8" s="3" t="s">
        <v>51</v>
      </c>
      <c r="G8" s="13">
        <v>20</v>
      </c>
      <c r="H8" s="389">
        <v>2.15</v>
      </c>
      <c r="I8" s="390"/>
      <c r="J8" s="389">
        <f t="shared" si="0"/>
        <v>43</v>
      </c>
      <c r="K8" s="391"/>
    </row>
    <row r="9" spans="1:12" ht="27" customHeight="1">
      <c r="A9" s="359" t="s">
        <v>58</v>
      </c>
      <c r="B9" s="360"/>
      <c r="C9" s="360"/>
      <c r="D9" s="360"/>
      <c r="E9" s="321"/>
      <c r="F9" s="3" t="s">
        <v>59</v>
      </c>
      <c r="G9" s="13">
        <v>30</v>
      </c>
      <c r="H9" s="389">
        <v>1.05</v>
      </c>
      <c r="I9" s="390"/>
      <c r="J9" s="389">
        <f t="shared" si="0"/>
        <v>31.5</v>
      </c>
      <c r="K9" s="391"/>
    </row>
    <row r="10" spans="1:12" ht="27" customHeight="1">
      <c r="A10" s="359" t="s">
        <v>60</v>
      </c>
      <c r="B10" s="360"/>
      <c r="C10" s="360"/>
      <c r="D10" s="360"/>
      <c r="E10" s="321"/>
      <c r="F10" s="3" t="s">
        <v>54</v>
      </c>
      <c r="G10" s="23">
        <v>6</v>
      </c>
      <c r="H10" s="389">
        <v>1.5</v>
      </c>
      <c r="I10" s="390"/>
      <c r="J10" s="389">
        <f t="shared" si="0"/>
        <v>9</v>
      </c>
      <c r="K10" s="391"/>
    </row>
    <row r="11" spans="1:12" ht="27" customHeight="1">
      <c r="A11" s="359" t="s">
        <v>61</v>
      </c>
      <c r="B11" s="360"/>
      <c r="C11" s="360"/>
      <c r="D11" s="360"/>
      <c r="E11" s="321"/>
      <c r="F11" s="3" t="s">
        <v>59</v>
      </c>
      <c r="G11" s="23">
        <v>6</v>
      </c>
      <c r="H11" s="389">
        <v>0.45</v>
      </c>
      <c r="I11" s="390"/>
      <c r="J11" s="389">
        <f t="shared" si="0"/>
        <v>2.7</v>
      </c>
      <c r="K11" s="391"/>
    </row>
    <row r="12" spans="1:12" ht="27" customHeight="1">
      <c r="A12" s="359" t="s">
        <v>62</v>
      </c>
      <c r="B12" s="360"/>
      <c r="C12" s="360"/>
      <c r="D12" s="360"/>
      <c r="E12" s="321"/>
      <c r="F12" s="3" t="s">
        <v>63</v>
      </c>
      <c r="G12" s="23">
        <v>6</v>
      </c>
      <c r="H12" s="389">
        <v>1.5</v>
      </c>
      <c r="I12" s="390"/>
      <c r="J12" s="389">
        <f t="shared" si="0"/>
        <v>9</v>
      </c>
      <c r="K12" s="391"/>
    </row>
    <row r="13" spans="1:12" ht="27" customHeight="1">
      <c r="A13" s="359" t="s">
        <v>64</v>
      </c>
      <c r="B13" s="360"/>
      <c r="C13" s="360"/>
      <c r="D13" s="360"/>
      <c r="E13" s="321"/>
      <c r="F13" s="3" t="s">
        <v>59</v>
      </c>
      <c r="G13" s="13">
        <v>10</v>
      </c>
      <c r="H13" s="389">
        <v>1.39</v>
      </c>
      <c r="I13" s="390"/>
      <c r="J13" s="389">
        <f t="shared" si="0"/>
        <v>13.899999999999999</v>
      </c>
      <c r="K13" s="391"/>
    </row>
    <row r="14" spans="1:12" ht="27" customHeight="1">
      <c r="A14" s="359" t="s">
        <v>65</v>
      </c>
      <c r="B14" s="360"/>
      <c r="C14" s="360"/>
      <c r="D14" s="360"/>
      <c r="E14" s="321"/>
      <c r="F14" s="3" t="s">
        <v>54</v>
      </c>
      <c r="G14" s="23">
        <v>1</v>
      </c>
      <c r="H14" s="389">
        <v>6.66</v>
      </c>
      <c r="I14" s="390"/>
      <c r="J14" s="389">
        <f t="shared" si="0"/>
        <v>6.66</v>
      </c>
      <c r="K14" s="391"/>
    </row>
    <row r="15" spans="1:12" ht="27" customHeight="1">
      <c r="A15" s="359" t="s">
        <v>66</v>
      </c>
      <c r="B15" s="360"/>
      <c r="C15" s="360"/>
      <c r="D15" s="360"/>
      <c r="E15" s="321"/>
      <c r="F15" s="3" t="s">
        <v>54</v>
      </c>
      <c r="G15" s="23">
        <v>2</v>
      </c>
      <c r="H15" s="389">
        <v>5.8</v>
      </c>
      <c r="I15" s="390"/>
      <c r="J15" s="389">
        <f t="shared" si="0"/>
        <v>11.6</v>
      </c>
      <c r="K15" s="391"/>
    </row>
    <row r="16" spans="1:12" ht="27" customHeight="1">
      <c r="A16" s="359" t="s">
        <v>67</v>
      </c>
      <c r="B16" s="360"/>
      <c r="C16" s="360"/>
      <c r="D16" s="360"/>
      <c r="E16" s="321"/>
      <c r="F16" s="3" t="s">
        <v>54</v>
      </c>
      <c r="G16" s="23">
        <v>4</v>
      </c>
      <c r="H16" s="389">
        <v>26.5</v>
      </c>
      <c r="I16" s="390"/>
      <c r="J16" s="389">
        <f t="shared" si="0"/>
        <v>106</v>
      </c>
      <c r="K16" s="391"/>
    </row>
    <row r="17" spans="1:11" ht="27" customHeight="1">
      <c r="A17" s="359" t="s">
        <v>68</v>
      </c>
      <c r="B17" s="360"/>
      <c r="C17" s="360"/>
      <c r="D17" s="360"/>
      <c r="E17" s="321"/>
      <c r="F17" s="3" t="s">
        <v>54</v>
      </c>
      <c r="G17" s="23">
        <v>4</v>
      </c>
      <c r="H17" s="389">
        <v>2.9</v>
      </c>
      <c r="I17" s="390"/>
      <c r="J17" s="389">
        <f t="shared" si="0"/>
        <v>11.6</v>
      </c>
      <c r="K17" s="391"/>
    </row>
    <row r="18" spans="1:11" ht="27" customHeight="1">
      <c r="A18" s="359" t="s">
        <v>69</v>
      </c>
      <c r="B18" s="360"/>
      <c r="C18" s="360"/>
      <c r="D18" s="360"/>
      <c r="E18" s="321"/>
      <c r="F18" s="3" t="s">
        <v>54</v>
      </c>
      <c r="G18" s="23">
        <v>6</v>
      </c>
      <c r="H18" s="389">
        <v>2.6</v>
      </c>
      <c r="I18" s="390"/>
      <c r="J18" s="389">
        <f t="shared" si="0"/>
        <v>15.600000000000001</v>
      </c>
      <c r="K18" s="391"/>
    </row>
    <row r="19" spans="1:11" ht="27" customHeight="1">
      <c r="A19" s="359" t="s">
        <v>70</v>
      </c>
      <c r="B19" s="360"/>
      <c r="C19" s="360"/>
      <c r="D19" s="360"/>
      <c r="E19" s="321"/>
      <c r="F19" s="3" t="s">
        <v>71</v>
      </c>
      <c r="G19" s="13">
        <v>15</v>
      </c>
      <c r="H19" s="389">
        <v>3.8</v>
      </c>
      <c r="I19" s="390"/>
      <c r="J19" s="389">
        <f t="shared" si="0"/>
        <v>57</v>
      </c>
      <c r="K19" s="391"/>
    </row>
    <row r="20" spans="1:11" ht="27" customHeight="1">
      <c r="A20" s="359" t="s">
        <v>72</v>
      </c>
      <c r="B20" s="360"/>
      <c r="C20" s="360"/>
      <c r="D20" s="360"/>
      <c r="E20" s="321"/>
      <c r="F20" s="3" t="s">
        <v>51</v>
      </c>
      <c r="G20" s="23">
        <v>1</v>
      </c>
      <c r="H20" s="389">
        <v>5</v>
      </c>
      <c r="I20" s="390"/>
      <c r="J20" s="389">
        <f t="shared" si="0"/>
        <v>5</v>
      </c>
      <c r="K20" s="391"/>
    </row>
    <row r="21" spans="1:11" ht="27" customHeight="1">
      <c r="A21" s="359" t="s">
        <v>73</v>
      </c>
      <c r="B21" s="360"/>
      <c r="C21" s="360"/>
      <c r="D21" s="360"/>
      <c r="E21" s="321"/>
      <c r="F21" s="3" t="s">
        <v>59</v>
      </c>
      <c r="G21" s="23">
        <v>4</v>
      </c>
      <c r="H21" s="389">
        <v>2.0499999999999998</v>
      </c>
      <c r="I21" s="390"/>
      <c r="J21" s="389">
        <f t="shared" si="0"/>
        <v>8.1999999999999993</v>
      </c>
      <c r="K21" s="391"/>
    </row>
    <row r="22" spans="1:11" ht="27" customHeight="1">
      <c r="A22" s="359" t="s">
        <v>74</v>
      </c>
      <c r="B22" s="360"/>
      <c r="C22" s="360"/>
      <c r="D22" s="360"/>
      <c r="E22" s="321"/>
      <c r="F22" s="3" t="s">
        <v>59</v>
      </c>
      <c r="G22" s="23">
        <v>4</v>
      </c>
      <c r="H22" s="389">
        <v>2.0499999999999998</v>
      </c>
      <c r="I22" s="390"/>
      <c r="J22" s="389">
        <f t="shared" si="0"/>
        <v>8.1999999999999993</v>
      </c>
      <c r="K22" s="391"/>
    </row>
    <row r="23" spans="1:11" ht="51" customHeight="1">
      <c r="A23" s="359" t="s">
        <v>75</v>
      </c>
      <c r="B23" s="360"/>
      <c r="C23" s="360"/>
      <c r="D23" s="360"/>
      <c r="E23" s="321"/>
      <c r="F23" s="3" t="s">
        <v>63</v>
      </c>
      <c r="G23" s="13">
        <v>16</v>
      </c>
      <c r="H23" s="389">
        <v>36</v>
      </c>
      <c r="I23" s="390"/>
      <c r="J23" s="389">
        <f t="shared" si="0"/>
        <v>576</v>
      </c>
      <c r="K23" s="391"/>
    </row>
    <row r="24" spans="1:11" ht="27" customHeight="1">
      <c r="A24" s="359" t="s">
        <v>76</v>
      </c>
      <c r="B24" s="360"/>
      <c r="C24" s="360"/>
      <c r="D24" s="360"/>
      <c r="E24" s="321"/>
      <c r="F24" s="3" t="s">
        <v>77</v>
      </c>
      <c r="G24" s="13">
        <v>10</v>
      </c>
      <c r="H24" s="389">
        <v>7.35</v>
      </c>
      <c r="I24" s="390"/>
      <c r="J24" s="389">
        <f t="shared" si="0"/>
        <v>73.5</v>
      </c>
      <c r="K24" s="391"/>
    </row>
    <row r="25" spans="1:11" ht="51.75" customHeight="1">
      <c r="A25" s="359" t="s">
        <v>78</v>
      </c>
      <c r="B25" s="360"/>
      <c r="C25" s="360"/>
      <c r="D25" s="360"/>
      <c r="E25" s="321"/>
      <c r="F25" s="3" t="s">
        <v>54</v>
      </c>
      <c r="G25" s="23">
        <v>1</v>
      </c>
      <c r="H25" s="389">
        <v>3.2</v>
      </c>
      <c r="I25" s="390"/>
      <c r="J25" s="389">
        <f t="shared" si="0"/>
        <v>3.2</v>
      </c>
      <c r="K25" s="391"/>
    </row>
    <row r="26" spans="1:11" ht="45.75" customHeight="1">
      <c r="A26" s="359" t="s">
        <v>79</v>
      </c>
      <c r="B26" s="360"/>
      <c r="C26" s="360"/>
      <c r="D26" s="360"/>
      <c r="E26" s="321"/>
      <c r="F26" s="3" t="s">
        <v>54</v>
      </c>
      <c r="G26" s="13">
        <v>10</v>
      </c>
      <c r="H26" s="389">
        <v>5.6</v>
      </c>
      <c r="I26" s="390"/>
      <c r="J26" s="389">
        <f t="shared" si="0"/>
        <v>56</v>
      </c>
      <c r="K26" s="391"/>
    </row>
    <row r="27" spans="1:11" ht="42.75" customHeight="1">
      <c r="A27" s="398" t="s">
        <v>80</v>
      </c>
      <c r="B27" s="263"/>
      <c r="C27" s="263"/>
      <c r="D27" s="263"/>
      <c r="E27" s="399"/>
      <c r="F27" s="16" t="s">
        <v>59</v>
      </c>
      <c r="G27" s="37">
        <v>6</v>
      </c>
      <c r="H27" s="400">
        <v>9.9</v>
      </c>
      <c r="I27" s="401"/>
      <c r="J27" s="389">
        <f t="shared" si="0"/>
        <v>59.400000000000006</v>
      </c>
      <c r="K27" s="391"/>
    </row>
    <row r="28" spans="1:11" ht="27" customHeight="1">
      <c r="A28" s="359" t="s">
        <v>81</v>
      </c>
      <c r="B28" s="360"/>
      <c r="C28" s="360"/>
      <c r="D28" s="360"/>
      <c r="E28" s="321"/>
      <c r="F28" s="3" t="s">
        <v>82</v>
      </c>
      <c r="G28" s="35">
        <v>4</v>
      </c>
      <c r="H28" s="389">
        <v>1.7</v>
      </c>
      <c r="I28" s="390"/>
      <c r="J28" s="389">
        <f t="shared" si="0"/>
        <v>6.8</v>
      </c>
      <c r="K28" s="391"/>
    </row>
    <row r="29" spans="1:11" ht="27" customHeight="1">
      <c r="A29" s="359" t="s">
        <v>83</v>
      </c>
      <c r="B29" s="360"/>
      <c r="C29" s="360"/>
      <c r="D29" s="360"/>
      <c r="E29" s="321"/>
      <c r="F29" s="3" t="s">
        <v>63</v>
      </c>
      <c r="G29" s="35">
        <v>2</v>
      </c>
      <c r="H29" s="389">
        <v>5.03</v>
      </c>
      <c r="I29" s="390"/>
      <c r="J29" s="389">
        <f t="shared" si="0"/>
        <v>10.06</v>
      </c>
      <c r="K29" s="391"/>
    </row>
    <row r="30" spans="1:11" ht="27" customHeight="1">
      <c r="A30" s="359" t="s">
        <v>84</v>
      </c>
      <c r="B30" s="360"/>
      <c r="C30" s="360"/>
      <c r="D30" s="360"/>
      <c r="E30" s="321"/>
      <c r="F30" s="3" t="s">
        <v>51</v>
      </c>
      <c r="G30" s="35">
        <v>5</v>
      </c>
      <c r="H30" s="389">
        <v>16</v>
      </c>
      <c r="I30" s="390"/>
      <c r="J30" s="389">
        <f t="shared" si="0"/>
        <v>80</v>
      </c>
      <c r="K30" s="391"/>
    </row>
    <row r="31" spans="1:11" ht="27" customHeight="1">
      <c r="A31" s="359" t="s">
        <v>85</v>
      </c>
      <c r="B31" s="360"/>
      <c r="C31" s="360"/>
      <c r="D31" s="360"/>
      <c r="E31" s="321"/>
      <c r="F31" s="3" t="s">
        <v>59</v>
      </c>
      <c r="G31" s="20">
        <v>400</v>
      </c>
      <c r="H31" s="389">
        <v>1</v>
      </c>
      <c r="I31" s="390"/>
      <c r="J31" s="389">
        <f t="shared" si="0"/>
        <v>400</v>
      </c>
      <c r="K31" s="391"/>
    </row>
    <row r="32" spans="1:11" ht="27" customHeight="1">
      <c r="A32" s="397" t="s">
        <v>356</v>
      </c>
      <c r="B32" s="360"/>
      <c r="C32" s="360"/>
      <c r="D32" s="360"/>
      <c r="E32" s="321"/>
      <c r="F32" s="3" t="s">
        <v>59</v>
      </c>
      <c r="G32" s="20">
        <v>100</v>
      </c>
      <c r="H32" s="389">
        <v>1.2</v>
      </c>
      <c r="I32" s="390"/>
      <c r="J32" s="389">
        <f t="shared" si="0"/>
        <v>120</v>
      </c>
      <c r="K32" s="391"/>
    </row>
    <row r="33" spans="1:11" ht="27" customHeight="1">
      <c r="A33" s="359" t="s">
        <v>86</v>
      </c>
      <c r="B33" s="360"/>
      <c r="C33" s="360"/>
      <c r="D33" s="360"/>
      <c r="E33" s="321"/>
      <c r="F33" s="3" t="s">
        <v>54</v>
      </c>
      <c r="G33" s="35">
        <v>2</v>
      </c>
      <c r="H33" s="389">
        <v>10</v>
      </c>
      <c r="I33" s="390"/>
      <c r="J33" s="389">
        <f t="shared" si="0"/>
        <v>20</v>
      </c>
      <c r="K33" s="391"/>
    </row>
    <row r="34" spans="1:11" ht="27" customHeight="1">
      <c r="A34" s="359" t="s">
        <v>87</v>
      </c>
      <c r="B34" s="360"/>
      <c r="C34" s="360"/>
      <c r="D34" s="360"/>
      <c r="E34" s="321"/>
      <c r="F34" s="3" t="s">
        <v>59</v>
      </c>
      <c r="G34" s="35">
        <v>2</v>
      </c>
      <c r="H34" s="389">
        <v>6</v>
      </c>
      <c r="I34" s="390"/>
      <c r="J34" s="389">
        <f t="shared" si="0"/>
        <v>12</v>
      </c>
      <c r="K34" s="391"/>
    </row>
    <row r="35" spans="1:11" ht="27" customHeight="1">
      <c r="A35" s="359" t="s">
        <v>88</v>
      </c>
      <c r="B35" s="360"/>
      <c r="C35" s="360"/>
      <c r="D35" s="360"/>
      <c r="E35" s="321"/>
      <c r="F35" s="3" t="s">
        <v>59</v>
      </c>
      <c r="G35" s="35">
        <v>5</v>
      </c>
      <c r="H35" s="389">
        <v>6.1</v>
      </c>
      <c r="I35" s="390"/>
      <c r="J35" s="389">
        <f t="shared" si="0"/>
        <v>30.5</v>
      </c>
      <c r="K35" s="391"/>
    </row>
    <row r="36" spans="1:11" ht="27" customHeight="1">
      <c r="A36" s="359" t="s">
        <v>89</v>
      </c>
      <c r="B36" s="360"/>
      <c r="C36" s="360"/>
      <c r="D36" s="360"/>
      <c r="E36" s="321"/>
      <c r="F36" s="3" t="s">
        <v>59</v>
      </c>
      <c r="G36" s="35">
        <v>2</v>
      </c>
      <c r="H36" s="389">
        <v>6.5</v>
      </c>
      <c r="I36" s="390"/>
      <c r="J36" s="389">
        <f t="shared" si="0"/>
        <v>13</v>
      </c>
      <c r="K36" s="391"/>
    </row>
    <row r="37" spans="1:11" ht="27" customHeight="1">
      <c r="A37" s="359" t="s">
        <v>90</v>
      </c>
      <c r="B37" s="360"/>
      <c r="C37" s="360"/>
      <c r="D37" s="360"/>
      <c r="E37" s="321"/>
      <c r="F37" s="3" t="s">
        <v>59</v>
      </c>
      <c r="G37" s="35">
        <v>4</v>
      </c>
      <c r="H37" s="389">
        <v>5</v>
      </c>
      <c r="I37" s="390"/>
      <c r="J37" s="389">
        <f t="shared" si="0"/>
        <v>20</v>
      </c>
      <c r="K37" s="391"/>
    </row>
    <row r="38" spans="1:11" ht="27" customHeight="1">
      <c r="A38" s="359" t="s">
        <v>91</v>
      </c>
      <c r="B38" s="360"/>
      <c r="C38" s="360"/>
      <c r="D38" s="360"/>
      <c r="E38" s="321"/>
      <c r="F38" s="3" t="s">
        <v>59</v>
      </c>
      <c r="G38" s="35">
        <v>1</v>
      </c>
      <c r="H38" s="389">
        <v>12.3</v>
      </c>
      <c r="I38" s="390"/>
      <c r="J38" s="389">
        <f t="shared" si="0"/>
        <v>12.3</v>
      </c>
      <c r="K38" s="391"/>
    </row>
    <row r="39" spans="1:11" ht="27" customHeight="1">
      <c r="A39" s="359" t="s">
        <v>92</v>
      </c>
      <c r="B39" s="360"/>
      <c r="C39" s="360"/>
      <c r="D39" s="360"/>
      <c r="E39" s="321"/>
      <c r="F39" s="3" t="s">
        <v>51</v>
      </c>
      <c r="G39" s="33">
        <v>10</v>
      </c>
      <c r="H39" s="389">
        <v>5</v>
      </c>
      <c r="I39" s="390"/>
      <c r="J39" s="389">
        <f t="shared" si="0"/>
        <v>50</v>
      </c>
      <c r="K39" s="391"/>
    </row>
    <row r="40" spans="1:11" ht="27" customHeight="1">
      <c r="A40" s="359" t="s">
        <v>93</v>
      </c>
      <c r="B40" s="360"/>
      <c r="C40" s="360"/>
      <c r="D40" s="360"/>
      <c r="E40" s="321"/>
      <c r="F40" s="3" t="s">
        <v>54</v>
      </c>
      <c r="G40" s="35">
        <v>1</v>
      </c>
      <c r="H40" s="389">
        <v>20</v>
      </c>
      <c r="I40" s="390"/>
      <c r="J40" s="389">
        <f t="shared" si="0"/>
        <v>20</v>
      </c>
      <c r="K40" s="391"/>
    </row>
    <row r="41" spans="1:11" ht="27" customHeight="1">
      <c r="A41" s="392" t="s">
        <v>94</v>
      </c>
      <c r="B41" s="393"/>
      <c r="C41" s="393"/>
      <c r="D41" s="393"/>
      <c r="E41" s="393"/>
      <c r="F41" s="393"/>
      <c r="G41" s="393"/>
      <c r="H41" s="393"/>
      <c r="I41" s="394"/>
      <c r="J41" s="395">
        <f>SUM(J3:J40)</f>
        <v>2132.5200000000004</v>
      </c>
      <c r="K41" s="396"/>
    </row>
    <row r="42" spans="1:11" ht="36" customHeight="1">
      <c r="A42" s="392" t="s">
        <v>94</v>
      </c>
      <c r="B42" s="393"/>
      <c r="C42" s="393"/>
      <c r="D42" s="393"/>
      <c r="E42" s="393"/>
      <c r="F42" s="393"/>
      <c r="G42" s="393"/>
      <c r="H42" s="393"/>
      <c r="I42" s="394"/>
      <c r="J42" s="395">
        <f>J41/5</f>
        <v>426.50400000000008</v>
      </c>
      <c r="K42" s="396"/>
    </row>
  </sheetData>
  <mergeCells count="122">
    <mergeCell ref="A5:E5"/>
    <mergeCell ref="H5:I5"/>
    <mergeCell ref="J5:K5"/>
    <mergeCell ref="A6:E6"/>
    <mergeCell ref="H6:I6"/>
    <mergeCell ref="J6:K6"/>
    <mergeCell ref="A1:L1"/>
    <mergeCell ref="A2:E2"/>
    <mergeCell ref="H2:I2"/>
    <mergeCell ref="J2:K2"/>
    <mergeCell ref="A3:E3"/>
    <mergeCell ref="H3:I3"/>
    <mergeCell ref="J3:K3"/>
    <mergeCell ref="A4:E4"/>
    <mergeCell ref="H4:I4"/>
    <mergeCell ref="J4:K4"/>
    <mergeCell ref="A7:E7"/>
    <mergeCell ref="H7:I7"/>
    <mergeCell ref="J7:K7"/>
    <mergeCell ref="A8:E8"/>
    <mergeCell ref="H8:I8"/>
    <mergeCell ref="J8:K8"/>
    <mergeCell ref="A9:E9"/>
    <mergeCell ref="H9:I9"/>
    <mergeCell ref="J9:K9"/>
    <mergeCell ref="A10:E10"/>
    <mergeCell ref="H10:I10"/>
    <mergeCell ref="J10:K10"/>
    <mergeCell ref="A11:E11"/>
    <mergeCell ref="H11:I11"/>
    <mergeCell ref="J11:K11"/>
    <mergeCell ref="A12:E12"/>
    <mergeCell ref="H12:I12"/>
    <mergeCell ref="J12:K12"/>
    <mergeCell ref="A13:E13"/>
    <mergeCell ref="H13:I13"/>
    <mergeCell ref="J13:K13"/>
    <mergeCell ref="A14:E14"/>
    <mergeCell ref="H14:I14"/>
    <mergeCell ref="J14:K14"/>
    <mergeCell ref="A15:E15"/>
    <mergeCell ref="H15:I15"/>
    <mergeCell ref="J15:K15"/>
    <mergeCell ref="A16:E16"/>
    <mergeCell ref="H16:I16"/>
    <mergeCell ref="J16:K16"/>
    <mergeCell ref="A17:E17"/>
    <mergeCell ref="H17:I17"/>
    <mergeCell ref="J17:K17"/>
    <mergeCell ref="A18:E18"/>
    <mergeCell ref="H18:I18"/>
    <mergeCell ref="J18:K18"/>
    <mergeCell ref="A19:E19"/>
    <mergeCell ref="H19:I19"/>
    <mergeCell ref="J19:K19"/>
    <mergeCell ref="A20:E20"/>
    <mergeCell ref="H20:I20"/>
    <mergeCell ref="J20:K20"/>
    <mergeCell ref="A21:E21"/>
    <mergeCell ref="H21:I21"/>
    <mergeCell ref="J21:K21"/>
    <mergeCell ref="A22:E22"/>
    <mergeCell ref="H22:I22"/>
    <mergeCell ref="J22:K22"/>
    <mergeCell ref="A23:E23"/>
    <mergeCell ref="H23:I23"/>
    <mergeCell ref="J23:K23"/>
    <mergeCell ref="A24:E24"/>
    <mergeCell ref="H24:I24"/>
    <mergeCell ref="J24:K24"/>
    <mergeCell ref="A25:E25"/>
    <mergeCell ref="H25:I25"/>
    <mergeCell ref="J25:K25"/>
    <mergeCell ref="A26:E26"/>
    <mergeCell ref="H26:I26"/>
    <mergeCell ref="J26:K26"/>
    <mergeCell ref="A27:E27"/>
    <mergeCell ref="H27:I27"/>
    <mergeCell ref="J27:K27"/>
    <mergeCell ref="A28:E28"/>
    <mergeCell ref="H28:I28"/>
    <mergeCell ref="J28:K28"/>
    <mergeCell ref="A29:E29"/>
    <mergeCell ref="H29:I29"/>
    <mergeCell ref="J29:K29"/>
    <mergeCell ref="A30:E30"/>
    <mergeCell ref="H30:I30"/>
    <mergeCell ref="J30:K30"/>
    <mergeCell ref="A31:E31"/>
    <mergeCell ref="H31:I31"/>
    <mergeCell ref="J31:K31"/>
    <mergeCell ref="A32:E32"/>
    <mergeCell ref="H32:I32"/>
    <mergeCell ref="J32:K32"/>
    <mergeCell ref="A33:E33"/>
    <mergeCell ref="H33:I33"/>
    <mergeCell ref="J33:K33"/>
    <mergeCell ref="A34:E34"/>
    <mergeCell ref="H34:I34"/>
    <mergeCell ref="J34:K34"/>
    <mergeCell ref="A35:E35"/>
    <mergeCell ref="H35:I35"/>
    <mergeCell ref="J35:K35"/>
    <mergeCell ref="A36:E36"/>
    <mergeCell ref="H36:I36"/>
    <mergeCell ref="J36:K36"/>
    <mergeCell ref="A40:E40"/>
    <mergeCell ref="H40:I40"/>
    <mergeCell ref="J40:K40"/>
    <mergeCell ref="A41:I41"/>
    <mergeCell ref="J41:K41"/>
    <mergeCell ref="A42:I42"/>
    <mergeCell ref="J42:K42"/>
    <mergeCell ref="A37:E37"/>
    <mergeCell ref="H37:I37"/>
    <mergeCell ref="J37:K37"/>
    <mergeCell ref="A38:E38"/>
    <mergeCell ref="H38:I38"/>
    <mergeCell ref="J38:K38"/>
    <mergeCell ref="A39:E39"/>
    <mergeCell ref="H39:I39"/>
    <mergeCell ref="J39:K39"/>
  </mergeCells>
  <pageMargins left="0.70866141732283472" right="0.70866141732283472" top="0.74803149606299213" bottom="0.74803149606299213" header="0.31496062992125984" footer="0.31496062992125984"/>
  <pageSetup paperSize="9" scale="59" orientation="portrait" horizontalDpi="0" verticalDpi="0" r:id="rId1"/>
  <headerFooter>
    <oddHeader>&amp;C&amp;G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12</vt:i4>
      </vt:variant>
      <vt:variant>
        <vt:lpstr>Intervalos nomeados</vt:lpstr>
      </vt:variant>
      <vt:variant>
        <vt:i4>5</vt:i4>
      </vt:variant>
    </vt:vector>
  </HeadingPairs>
  <TitlesOfParts>
    <vt:vector size="17" baseType="lpstr">
      <vt:lpstr>Proposta</vt:lpstr>
      <vt:lpstr>AgLimpeza</vt:lpstr>
      <vt:lpstr>Copeiro</vt:lpstr>
      <vt:lpstr>Mensageiro</vt:lpstr>
      <vt:lpstr>recepcionista</vt:lpstr>
      <vt:lpstr>Artifece</vt:lpstr>
      <vt:lpstr>m²</vt:lpstr>
      <vt:lpstr>Qtd a Contratar</vt:lpstr>
      <vt:lpstr>Material</vt:lpstr>
      <vt:lpstr>Equipamento</vt:lpstr>
      <vt:lpstr>Planilha1</vt:lpstr>
      <vt:lpstr>UNIFORME</vt:lpstr>
      <vt:lpstr>AgLimpeza!Area_de_impressao</vt:lpstr>
      <vt:lpstr>Artifece!Area_de_impressao</vt:lpstr>
      <vt:lpstr>Copeiro!Area_de_impressao</vt:lpstr>
      <vt:lpstr>Mensageiro!Area_de_impressao</vt:lpstr>
      <vt:lpstr>recepcionista!Area_de_impressao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LICITAÇÃO 02</dc:creator>
  <cp:lastModifiedBy>am200236</cp:lastModifiedBy>
  <cp:lastPrinted>2021-06-11T17:08:16Z</cp:lastPrinted>
  <dcterms:created xsi:type="dcterms:W3CDTF">2021-06-11T14:25:22Z</dcterms:created>
  <dcterms:modified xsi:type="dcterms:W3CDTF">2021-07-02T18:10:42Z</dcterms:modified>
</cp:coreProperties>
</file>